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ae4f75c426fdb2bb/Desktop/"/>
    </mc:Choice>
  </mc:AlternateContent>
  <xr:revisionPtr revIDLastSave="0" documentId="8_{73519345-A5E0-4CB7-92C4-25E5655098C0}" xr6:coauthVersionLast="47" xr6:coauthVersionMax="47" xr10:uidLastSave="{00000000-0000-0000-0000-000000000000}"/>
  <bookViews>
    <workbookView xWindow="-120" yWindow="-120" windowWidth="29040" windowHeight="15720" activeTab="1" xr2:uid="{E614C162-E701-4335-8CC3-C6D4869AEAAB}"/>
  </bookViews>
  <sheets>
    <sheet name="TOTAL" sheetId="1" r:id="rId1"/>
    <sheet name="Long Gender" sheetId="2" r:id="rId2"/>
    <sheet name="Long Age Group" sheetId="10" r:id="rId3"/>
    <sheet name="Medium Gender" sheetId="8" r:id="rId4"/>
    <sheet name="Medium Age Group" sheetId="11" r:id="rId5"/>
    <sheet name="Short Gender" sheetId="9" r:id="rId6"/>
    <sheet name="Short Age Group" sheetId="12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4" i="12" l="1"/>
  <c r="J122" i="12"/>
  <c r="J115" i="12"/>
  <c r="J109" i="12"/>
  <c r="J103" i="12"/>
  <c r="J102" i="12"/>
  <c r="J94" i="12"/>
  <c r="J93" i="12"/>
  <c r="J86" i="12"/>
  <c r="J84" i="12"/>
  <c r="J81" i="12"/>
  <c r="J77" i="12"/>
  <c r="J76" i="12"/>
  <c r="J75" i="12"/>
  <c r="J62" i="12"/>
  <c r="J48" i="12"/>
  <c r="J49" i="12"/>
  <c r="J52" i="12"/>
  <c r="J54" i="12"/>
  <c r="J42" i="12"/>
  <c r="J40" i="12"/>
  <c r="J33" i="12"/>
  <c r="J27" i="12"/>
  <c r="J16" i="12"/>
  <c r="J21" i="12"/>
  <c r="J10" i="12"/>
  <c r="J5" i="12"/>
  <c r="J22" i="9"/>
  <c r="J19" i="9"/>
  <c r="J6" i="9"/>
  <c r="J9" i="9"/>
  <c r="J160" i="11"/>
  <c r="J152" i="11"/>
  <c r="J150" i="11"/>
  <c r="J141" i="11"/>
  <c r="J126" i="11"/>
  <c r="J128" i="11"/>
  <c r="J131" i="11"/>
  <c r="J132" i="11"/>
  <c r="J118" i="11"/>
  <c r="J66" i="11"/>
  <c r="J67" i="11"/>
  <c r="J69" i="11"/>
  <c r="J70" i="11"/>
  <c r="J56" i="11"/>
  <c r="J59" i="11"/>
  <c r="J36" i="11"/>
  <c r="J40" i="11"/>
  <c r="J41" i="11"/>
  <c r="J23" i="8"/>
  <c r="J24" i="8"/>
  <c r="J10" i="8"/>
  <c r="J8" i="8"/>
  <c r="J165" i="10"/>
  <c r="J143" i="10"/>
  <c r="J145" i="10"/>
  <c r="J147" i="10"/>
  <c r="J149" i="10"/>
  <c r="J132" i="10"/>
  <c r="J135" i="10"/>
  <c r="J118" i="10"/>
  <c r="J121" i="10"/>
  <c r="J125" i="10"/>
  <c r="J74" i="10"/>
  <c r="J75" i="10"/>
  <c r="J54" i="10"/>
  <c r="J56" i="10"/>
  <c r="J46" i="10"/>
  <c r="J23" i="2"/>
  <c r="J21" i="2"/>
  <c r="J22" i="2"/>
  <c r="J10" i="2"/>
  <c r="J9" i="2"/>
  <c r="J127" i="12"/>
  <c r="J64" i="12"/>
  <c r="J65" i="12"/>
  <c r="J47" i="12"/>
  <c r="J51" i="12"/>
  <c r="J55" i="12"/>
  <c r="J32" i="12"/>
  <c r="J30" i="12"/>
  <c r="J66" i="12"/>
  <c r="J61" i="12"/>
  <c r="J59" i="12"/>
  <c r="J60" i="12"/>
  <c r="J63" i="12"/>
  <c r="J72" i="12"/>
  <c r="J128" i="12"/>
  <c r="J126" i="12"/>
  <c r="J120" i="12"/>
  <c r="J123" i="12"/>
  <c r="J117" i="12"/>
  <c r="J121" i="12"/>
  <c r="J118" i="12"/>
  <c r="J119" i="12"/>
  <c r="J110" i="12"/>
  <c r="J113" i="12"/>
  <c r="J111" i="12"/>
  <c r="J114" i="12"/>
  <c r="J112" i="12"/>
  <c r="J108" i="12"/>
  <c r="J107" i="12"/>
  <c r="J105" i="12"/>
  <c r="J104" i="12"/>
  <c r="J99" i="12"/>
  <c r="J100" i="12"/>
  <c r="J98" i="12"/>
  <c r="J101" i="12"/>
  <c r="J97" i="12"/>
  <c r="J90" i="12"/>
  <c r="J95" i="12"/>
  <c r="J92" i="12"/>
  <c r="J91" i="12"/>
  <c r="J89" i="12"/>
  <c r="J88" i="12"/>
  <c r="J85" i="12"/>
  <c r="J83" i="12"/>
  <c r="J80" i="12"/>
  <c r="J82" i="12"/>
  <c r="J79" i="12"/>
  <c r="J73" i="12"/>
  <c r="J74" i="12"/>
  <c r="J70" i="12"/>
  <c r="J69" i="12"/>
  <c r="J71" i="12"/>
  <c r="J57" i="12"/>
  <c r="J56" i="12"/>
  <c r="J53" i="12"/>
  <c r="J50" i="12"/>
  <c r="J45" i="12"/>
  <c r="J46" i="12"/>
  <c r="J43" i="12"/>
  <c r="J41" i="12"/>
  <c r="J37" i="12"/>
  <c r="J39" i="12"/>
  <c r="J36" i="12"/>
  <c r="J38" i="12"/>
  <c r="J35" i="12"/>
  <c r="J26" i="12"/>
  <c r="J31" i="12"/>
  <c r="J29" i="12"/>
  <c r="J28" i="12"/>
  <c r="J24" i="12"/>
  <c r="J25" i="12"/>
  <c r="J22" i="12"/>
  <c r="J19" i="12"/>
  <c r="J15" i="12"/>
  <c r="J20" i="12"/>
  <c r="J18" i="12"/>
  <c r="J17" i="12"/>
  <c r="J14" i="12"/>
  <c r="J13" i="12"/>
  <c r="J8" i="12"/>
  <c r="J6" i="12"/>
  <c r="J11" i="12"/>
  <c r="J9" i="12"/>
  <c r="J4" i="12"/>
  <c r="J7" i="12"/>
  <c r="J3" i="12"/>
  <c r="J15" i="9"/>
  <c r="J18" i="9"/>
  <c r="J16" i="9"/>
  <c r="J17" i="9"/>
  <c r="J20" i="9"/>
  <c r="J21" i="9"/>
  <c r="J23" i="9"/>
  <c r="J4" i="9"/>
  <c r="J5" i="9"/>
  <c r="J3" i="9"/>
  <c r="J8" i="9"/>
  <c r="J11" i="9"/>
  <c r="J7" i="9"/>
  <c r="J10" i="9"/>
  <c r="J12" i="9"/>
  <c r="J148" i="11"/>
  <c r="J33" i="11"/>
  <c r="J35" i="11"/>
  <c r="J3" i="11"/>
  <c r="J165" i="11"/>
  <c r="J164" i="11"/>
  <c r="J149" i="11"/>
  <c r="J125" i="11"/>
  <c r="J130" i="11"/>
  <c r="J134" i="11"/>
  <c r="J133" i="11"/>
  <c r="J129" i="11"/>
  <c r="J127" i="11"/>
  <c r="J122" i="11"/>
  <c r="J115" i="11"/>
  <c r="J117" i="11"/>
  <c r="J79" i="11"/>
  <c r="J80" i="11"/>
  <c r="J83" i="11"/>
  <c r="J14" i="8"/>
  <c r="J18" i="8"/>
  <c r="J20" i="8"/>
  <c r="J22" i="8"/>
  <c r="J25" i="8"/>
  <c r="J15" i="8"/>
  <c r="J21" i="8"/>
  <c r="J17" i="8"/>
  <c r="J16" i="8"/>
  <c r="J19" i="8"/>
  <c r="J3" i="8"/>
  <c r="J4" i="8"/>
  <c r="J6" i="8"/>
  <c r="J7" i="8"/>
  <c r="J11" i="8"/>
  <c r="J5" i="8"/>
  <c r="J9" i="8"/>
  <c r="J77" i="11"/>
  <c r="J81" i="11"/>
  <c r="J78" i="11"/>
  <c r="J82" i="11"/>
  <c r="J84" i="11"/>
  <c r="J85" i="11"/>
  <c r="J86" i="11"/>
  <c r="J87" i="11"/>
  <c r="J88" i="11"/>
  <c r="J89" i="11"/>
  <c r="J90" i="11"/>
  <c r="J91" i="11"/>
  <c r="J92" i="11"/>
  <c r="J93" i="11"/>
  <c r="J94" i="11"/>
  <c r="J95" i="11"/>
  <c r="J96" i="11"/>
  <c r="J97" i="11"/>
  <c r="J98" i="11"/>
  <c r="J99" i="11"/>
  <c r="J100" i="11"/>
  <c r="J101" i="11"/>
  <c r="J102" i="11"/>
  <c r="J103" i="11"/>
  <c r="J104" i="11"/>
  <c r="J105" i="11"/>
  <c r="J106" i="11"/>
  <c r="J107" i="11"/>
  <c r="J108" i="11"/>
  <c r="J109" i="11"/>
  <c r="J110" i="11"/>
  <c r="J4" i="11"/>
  <c r="J5" i="11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162" i="11"/>
  <c r="J161" i="11"/>
  <c r="J159" i="11"/>
  <c r="J158" i="11"/>
  <c r="J157" i="11"/>
  <c r="J156" i="11"/>
  <c r="J154" i="11"/>
  <c r="J153" i="11"/>
  <c r="J151" i="11"/>
  <c r="J147" i="11"/>
  <c r="J146" i="11"/>
  <c r="J145" i="11"/>
  <c r="J143" i="11"/>
  <c r="J138" i="11"/>
  <c r="J137" i="11"/>
  <c r="J140" i="11"/>
  <c r="J136" i="11"/>
  <c r="J142" i="11"/>
  <c r="J139" i="11"/>
  <c r="J123" i="11"/>
  <c r="J124" i="11"/>
  <c r="J120" i="11"/>
  <c r="J119" i="11"/>
  <c r="J114" i="11"/>
  <c r="J116" i="11"/>
  <c r="J113" i="11"/>
  <c r="J112" i="11"/>
  <c r="J74" i="11"/>
  <c r="J73" i="11"/>
  <c r="J68" i="11"/>
  <c r="J71" i="11"/>
  <c r="J64" i="11"/>
  <c r="J65" i="11"/>
  <c r="J62" i="11"/>
  <c r="J63" i="11"/>
  <c r="J58" i="11"/>
  <c r="J55" i="11"/>
  <c r="J60" i="11"/>
  <c r="J54" i="11"/>
  <c r="J57" i="11"/>
  <c r="J53" i="11"/>
  <c r="J52" i="11"/>
  <c r="J50" i="11"/>
  <c r="J49" i="11"/>
  <c r="J48" i="11"/>
  <c r="J46" i="11"/>
  <c r="J47" i="11"/>
  <c r="J45" i="11"/>
  <c r="J43" i="11"/>
  <c r="J39" i="11"/>
  <c r="J42" i="11"/>
  <c r="J38" i="11"/>
  <c r="J37" i="11"/>
  <c r="J34" i="11"/>
  <c r="J32" i="11"/>
  <c r="J164" i="10"/>
  <c r="J133" i="10"/>
  <c r="J136" i="10"/>
  <c r="J117" i="10"/>
  <c r="J87" i="10"/>
  <c r="J86" i="10"/>
  <c r="J85" i="10"/>
  <c r="J159" i="10"/>
  <c r="J160" i="10"/>
  <c r="J162" i="10"/>
  <c r="J163" i="10"/>
  <c r="J161" i="10"/>
  <c r="J154" i="10"/>
  <c r="J153" i="10"/>
  <c r="J155" i="10"/>
  <c r="J156" i="10"/>
  <c r="J157" i="10"/>
  <c r="J152" i="10"/>
  <c r="J140" i="10"/>
  <c r="J141" i="10"/>
  <c r="J142" i="10"/>
  <c r="J146" i="10"/>
  <c r="J148" i="10"/>
  <c r="J144" i="10"/>
  <c r="J150" i="10"/>
  <c r="J130" i="10"/>
  <c r="J129" i="10"/>
  <c r="J127" i="10"/>
  <c r="J134" i="10"/>
  <c r="J137" i="10"/>
  <c r="J128" i="10"/>
  <c r="J131" i="10"/>
  <c r="J138" i="10"/>
  <c r="J115" i="10"/>
  <c r="J116" i="10"/>
  <c r="J120" i="10"/>
  <c r="J123" i="10"/>
  <c r="J124" i="10"/>
  <c r="J122" i="10"/>
  <c r="J119" i="10"/>
  <c r="J73" i="10"/>
  <c r="J62" i="10"/>
  <c r="J79" i="10"/>
  <c r="J80" i="10"/>
  <c r="J78" i="10"/>
  <c r="J76" i="10"/>
  <c r="J68" i="10"/>
  <c r="J72" i="10"/>
  <c r="J69" i="10"/>
  <c r="J70" i="10"/>
  <c r="J71" i="10"/>
  <c r="J65" i="10"/>
  <c r="J63" i="10"/>
  <c r="J64" i="10"/>
  <c r="J60" i="10"/>
  <c r="J61" i="10"/>
  <c r="J66" i="10"/>
  <c r="J57" i="10"/>
  <c r="J50" i="10"/>
  <c r="J52" i="10"/>
  <c r="J53" i="10"/>
  <c r="J55" i="10"/>
  <c r="J49" i="10"/>
  <c r="J51" i="10"/>
  <c r="J58" i="10"/>
  <c r="J45" i="10"/>
  <c r="J44" i="10"/>
  <c r="J42" i="10"/>
  <c r="J43" i="10"/>
  <c r="J41" i="10"/>
  <c r="J47" i="10"/>
  <c r="J40" i="10"/>
  <c r="J10" i="10"/>
  <c r="J7" i="10"/>
  <c r="J29" i="10"/>
  <c r="J30" i="10"/>
  <c r="J31" i="10"/>
  <c r="J32" i="10"/>
  <c r="J33" i="10"/>
  <c r="J34" i="10"/>
  <c r="J35" i="10"/>
  <c r="J36" i="10"/>
  <c r="J14" i="2"/>
  <c r="J19" i="2"/>
  <c r="J16" i="2"/>
  <c r="J18" i="2"/>
  <c r="J17" i="2"/>
  <c r="J15" i="2"/>
  <c r="J20" i="2"/>
  <c r="J5" i="2"/>
  <c r="J3" i="2"/>
  <c r="J7" i="2"/>
  <c r="J8" i="2"/>
  <c r="J11" i="2"/>
  <c r="J4" i="2"/>
  <c r="J6" i="2"/>
  <c r="J83" i="10"/>
  <c r="J84" i="10"/>
  <c r="J88" i="10"/>
  <c r="J89" i="10"/>
  <c r="J90" i="10"/>
  <c r="J91" i="10"/>
  <c r="J92" i="10"/>
  <c r="J93" i="10"/>
  <c r="J94" i="10"/>
  <c r="J95" i="10"/>
  <c r="J96" i="10"/>
  <c r="J97" i="10"/>
  <c r="J98" i="10"/>
  <c r="J99" i="10"/>
  <c r="J100" i="10"/>
  <c r="J101" i="10"/>
  <c r="J102" i="10"/>
  <c r="J103" i="10"/>
  <c r="J104" i="10"/>
  <c r="J105" i="10"/>
  <c r="J106" i="10"/>
  <c r="J107" i="10"/>
  <c r="J108" i="10"/>
  <c r="J109" i="10"/>
  <c r="J110" i="10"/>
  <c r="J111" i="10"/>
  <c r="J112" i="10"/>
  <c r="J113" i="10"/>
  <c r="J28" i="10"/>
  <c r="J22" i="10"/>
  <c r="J9" i="10"/>
  <c r="J20" i="10"/>
  <c r="J27" i="10"/>
  <c r="J11" i="10"/>
  <c r="J8" i="10"/>
  <c r="J5" i="10"/>
  <c r="J24" i="10"/>
  <c r="J4" i="10"/>
  <c r="J18" i="10"/>
  <c r="J16" i="10"/>
  <c r="J15" i="10"/>
  <c r="J6" i="10"/>
  <c r="J14" i="10"/>
  <c r="J19" i="10"/>
  <c r="J25" i="10"/>
  <c r="J12" i="10"/>
  <c r="J17" i="10"/>
  <c r="J3" i="10"/>
  <c r="J13" i="10"/>
  <c r="J26" i="10"/>
  <c r="J23" i="10"/>
  <c r="J21" i="10"/>
  <c r="J37" i="10"/>
  <c r="J38" i="10"/>
</calcChain>
</file>

<file path=xl/sharedStrings.xml><?xml version="1.0" encoding="utf-8"?>
<sst xmlns="http://schemas.openxmlformats.org/spreadsheetml/2006/main" count="2286" uniqueCount="318">
  <si>
    <t>LONG COURSE</t>
  </si>
  <si>
    <t>DISTANCE</t>
  </si>
  <si>
    <t>NAME</t>
  </si>
  <si>
    <t>CATEGORY</t>
  </si>
  <si>
    <t>GENDER</t>
  </si>
  <si>
    <t>BLACK HILL</t>
  </si>
  <si>
    <t>BRIDGEWATER</t>
  </si>
  <si>
    <t>BELAIR</t>
  </si>
  <si>
    <t>CLELAND</t>
  </si>
  <si>
    <t>PORT ELLIOT</t>
  </si>
  <si>
    <t>FEMALE</t>
  </si>
  <si>
    <t>MALE</t>
  </si>
  <si>
    <t>Jackie Staples</t>
  </si>
  <si>
    <t>Margo Mackintosh</t>
  </si>
  <si>
    <t>Kate Savage</t>
  </si>
  <si>
    <t>Willowa Atkins</t>
  </si>
  <si>
    <t>Kat-Arena Lean</t>
  </si>
  <si>
    <t>30-39</t>
  </si>
  <si>
    <t>40-49</t>
  </si>
  <si>
    <t>20-29</t>
  </si>
  <si>
    <t>TOTAL</t>
  </si>
  <si>
    <t>John Csongei</t>
  </si>
  <si>
    <t>Camilo Loor Chavez</t>
  </si>
  <si>
    <t>Luke Goldup</t>
  </si>
  <si>
    <t>Daniel Windred</t>
  </si>
  <si>
    <t>Alex Carcas</t>
  </si>
  <si>
    <t>MEDIUM COURSE</t>
  </si>
  <si>
    <t xml:space="preserve"> </t>
  </si>
  <si>
    <t>Bruna Lanzoni</t>
  </si>
  <si>
    <t>Lisa Davis</t>
  </si>
  <si>
    <t>Shannon Gyles</t>
  </si>
  <si>
    <t>Anna Kubilius</t>
  </si>
  <si>
    <t>Kate Staniford</t>
  </si>
  <si>
    <t>50-59</t>
  </si>
  <si>
    <t>Noah Hughes</t>
  </si>
  <si>
    <t>Andy Churchman</t>
  </si>
  <si>
    <t>Mitchell MacDonald</t>
  </si>
  <si>
    <t>Alex Lindsay</t>
  </si>
  <si>
    <t>Zac Ronayne</t>
  </si>
  <si>
    <t>Anna Pearce</t>
  </si>
  <si>
    <t>Megan Szemzuk</t>
  </si>
  <si>
    <t>Sarah Sale</t>
  </si>
  <si>
    <t>Cleo Riddy</t>
  </si>
  <si>
    <t>Indiah Staniford</t>
  </si>
  <si>
    <t>&lt; 20</t>
  </si>
  <si>
    <t>Angus Baker</t>
  </si>
  <si>
    <t>William Cooksey</t>
  </si>
  <si>
    <t>Tom Laforgia</t>
  </si>
  <si>
    <t>Craig Henke</t>
  </si>
  <si>
    <t>Scott Hope</t>
  </si>
  <si>
    <t>SHORT COURSE</t>
  </si>
  <si>
    <t>COURSE</t>
  </si>
  <si>
    <t>Rebecca D’Amico</t>
  </si>
  <si>
    <t>Emily Townsend</t>
  </si>
  <si>
    <t>Nicole Reynolds</t>
  </si>
  <si>
    <t>Susanne Wells</t>
  </si>
  <si>
    <t>Cameron Preiss</t>
  </si>
  <si>
    <t>Flynn Chapman</t>
  </si>
  <si>
    <t>Miguel Tolentino</t>
  </si>
  <si>
    <t>Josh Trinchini</t>
  </si>
  <si>
    <t>Ben Slimming</t>
  </si>
  <si>
    <t>James Kay</t>
  </si>
  <si>
    <t>Joel Nankervis</t>
  </si>
  <si>
    <t>Elena Jahn</t>
  </si>
  <si>
    <t>Brogan Baraglia</t>
  </si>
  <si>
    <t>Samantha Buckingham</t>
  </si>
  <si>
    <t>Amy Evans</t>
  </si>
  <si>
    <t>Candice Blondeau</t>
  </si>
  <si>
    <t>Karen Hawkins</t>
  </si>
  <si>
    <t>Nancy Williams</t>
  </si>
  <si>
    <t>Simone Lanagan</t>
  </si>
  <si>
    <t>Jasmin Mallon</t>
  </si>
  <si>
    <t>Laurianne Reinsborough</t>
  </si>
  <si>
    <t>Amanda Hayes</t>
  </si>
  <si>
    <t>60-69</t>
  </si>
  <si>
    <t>Julia Manning</t>
  </si>
  <si>
    <t>Sonia Croft</t>
  </si>
  <si>
    <t>Rula Hockley</t>
  </si>
  <si>
    <t>Joel Kittel</t>
  </si>
  <si>
    <t>Shanon Govindan</t>
  </si>
  <si>
    <t>Brodie Hudd</t>
  </si>
  <si>
    <t>Nicholas Umpleby Umpleby</t>
  </si>
  <si>
    <t>Ed Smyth</t>
  </si>
  <si>
    <t>Lee Cowan</t>
  </si>
  <si>
    <t>Mark Long</t>
  </si>
  <si>
    <t>Ian Fehler</t>
  </si>
  <si>
    <t>Troy Burton</t>
  </si>
  <si>
    <t>Peter Doggett</t>
  </si>
  <si>
    <t>Errin Henderson</t>
  </si>
  <si>
    <t>Ken Crowley</t>
  </si>
  <si>
    <t>Andrew Rogers</t>
  </si>
  <si>
    <t>Frank Voyvodic</t>
  </si>
  <si>
    <t>Richard Manton</t>
  </si>
  <si>
    <t>Tim Kersten</t>
  </si>
  <si>
    <t>Beth Bolderoff</t>
  </si>
  <si>
    <t>Stephanie Lubcke</t>
  </si>
  <si>
    <t>Lara Kittel</t>
  </si>
  <si>
    <t>Bianca Johnson</t>
  </si>
  <si>
    <t>Dominique Seagoe</t>
  </si>
  <si>
    <t>Shannon Uylaki</t>
  </si>
  <si>
    <t>Yasmin Khanbhai</t>
  </si>
  <si>
    <t>Phoebe Rowberry</t>
  </si>
  <si>
    <t>Shannon Shekh</t>
  </si>
  <si>
    <t>Sarah Tamang</t>
  </si>
  <si>
    <t>Louisa Miller</t>
  </si>
  <si>
    <t>Alison McPherson</t>
  </si>
  <si>
    <t>Jane Cursaro</t>
  </si>
  <si>
    <t>Monica Soncin</t>
  </si>
  <si>
    <t>Ellie Morrow</t>
  </si>
  <si>
    <t>Ash Gibson</t>
  </si>
  <si>
    <t>Linda Hayward</t>
  </si>
  <si>
    <t>Gaby Aylett</t>
  </si>
  <si>
    <t>Skipp Heilbronn</t>
  </si>
  <si>
    <t>Zachary Vandenberg</t>
  </si>
  <si>
    <t>Charlie Ormond</t>
  </si>
  <si>
    <t>Jude Brooks</t>
  </si>
  <si>
    <t>Joshua Bolderoff</t>
  </si>
  <si>
    <t>Milan Tamang</t>
  </si>
  <si>
    <t>Brock Judd-Smith</t>
  </si>
  <si>
    <t>Daniel Everett</t>
  </si>
  <si>
    <t>Stephen Lang</t>
  </si>
  <si>
    <t>Kris Ellis</t>
  </si>
  <si>
    <t>Rob Edge</t>
  </si>
  <si>
    <t>James Catley</t>
  </si>
  <si>
    <t>Michael Miller</t>
  </si>
  <si>
    <t>Buddhi Tamang</t>
  </si>
  <si>
    <t>Ryan Kirkland</t>
  </si>
  <si>
    <t>Harry Dickinson</t>
  </si>
  <si>
    <t>Gary Fielke</t>
  </si>
  <si>
    <t>Duane Reynolds</t>
  </si>
  <si>
    <t>Graeme Parish</t>
  </si>
  <si>
    <t>Lincoln Cotton</t>
  </si>
  <si>
    <t>Chris Bollen</t>
  </si>
  <si>
    <t>Nigel (Bill) Frame</t>
  </si>
  <si>
    <t>Julian Carne</t>
  </si>
  <si>
    <t>David Singh</t>
  </si>
  <si>
    <t>Derek Ashby</t>
  </si>
  <si>
    <t>Makaylah Cooper</t>
  </si>
  <si>
    <t>Harriet Savage</t>
  </si>
  <si>
    <t>Maggie Bedson</t>
  </si>
  <si>
    <t>Maya Hope</t>
  </si>
  <si>
    <t>Natalie Whyatt</t>
  </si>
  <si>
    <t>Lee Glew</t>
  </si>
  <si>
    <t>Elena Jovasevic</t>
  </si>
  <si>
    <t>Kirsty Kittel</t>
  </si>
  <si>
    <t>Gemma Hunter</t>
  </si>
  <si>
    <t>Amy Goodridge</t>
  </si>
  <si>
    <t>Renee Olds</t>
  </si>
  <si>
    <t>Lauren Hoar</t>
  </si>
  <si>
    <t>Anna Roussos</t>
  </si>
  <si>
    <t>Ruth Cowie</t>
  </si>
  <si>
    <t>Philippa Norton</t>
  </si>
  <si>
    <t>Erika MacDonald</t>
  </si>
  <si>
    <t>Taylah Henwood</t>
  </si>
  <si>
    <t>Annette Davis</t>
  </si>
  <si>
    <t>Louise Sheridan</t>
  </si>
  <si>
    <t>Karen Coull</t>
  </si>
  <si>
    <t>Megs Blogg Marquardt</t>
  </si>
  <si>
    <t>Karen Bentley</t>
  </si>
  <si>
    <t>Judi Zeiler</t>
  </si>
  <si>
    <t>Elaine Waddell</t>
  </si>
  <si>
    <t>Jennie Wright</t>
  </si>
  <si>
    <t>Sebastian Roussos</t>
  </si>
  <si>
    <t>Noah Hooper</t>
  </si>
  <si>
    <t>Sebastian Izzini</t>
  </si>
  <si>
    <t>Oliver Staniford</t>
  </si>
  <si>
    <t>Samuel Gorman</t>
  </si>
  <si>
    <t>Zach Brogan</t>
  </si>
  <si>
    <t>Sam Bruce</t>
  </si>
  <si>
    <t>Bailey Thomson</t>
  </si>
  <si>
    <t>Jason Donnon</t>
  </si>
  <si>
    <t>James Clark-Ind</t>
  </si>
  <si>
    <t>Lincoln Quilliam</t>
  </si>
  <si>
    <t>Cristian Izzini</t>
  </si>
  <si>
    <t>Luis Ibarra</t>
  </si>
  <si>
    <t>Ben Cooper</t>
  </si>
  <si>
    <t>Ted Saha</t>
  </si>
  <si>
    <t>Jeff Ashworth</t>
  </si>
  <si>
    <t>Simon Blaze</t>
  </si>
  <si>
    <t>Paul Davis</t>
  </si>
  <si>
    <t>Atsushi Ogai</t>
  </si>
  <si>
    <t>Richard Rounding</t>
  </si>
  <si>
    <t>Craig Whatson</t>
  </si>
  <si>
    <t>Natalie Cessford</t>
  </si>
  <si>
    <t>Tallia Dawood</t>
  </si>
  <si>
    <t>Vanesa Tomatis</t>
  </si>
  <si>
    <t>Arron Nitschke</t>
  </si>
  <si>
    <t>Andrew Heitmann</t>
  </si>
  <si>
    <t>Quinn Bradbury</t>
  </si>
  <si>
    <t>Hanna Dawood</t>
  </si>
  <si>
    <t>Clara Morf</t>
  </si>
  <si>
    <t>Lucy Clutterbuck</t>
  </si>
  <si>
    <t>Hannah Stubing</t>
  </si>
  <si>
    <t>Linda Follett</t>
  </si>
  <si>
    <t>Kerry Martin</t>
  </si>
  <si>
    <t>Ashby Kleinig</t>
  </si>
  <si>
    <t>Matthew Larsen</t>
  </si>
  <si>
    <t>Jack Banwell</t>
  </si>
  <si>
    <t>Brett Merchant</t>
  </si>
  <si>
    <t>Kristofer Gladigau</t>
  </si>
  <si>
    <t>Tim Boundy</t>
  </si>
  <si>
    <t>Wes Lefroy</t>
  </si>
  <si>
    <t>Shard Malchow</t>
  </si>
  <si>
    <t xml:space="preserve">Nicholas Umpleby </t>
  </si>
  <si>
    <t>Adam Kromkamp</t>
  </si>
  <si>
    <t>Mark Bloomfield</t>
  </si>
  <si>
    <t>William Loftus</t>
  </si>
  <si>
    <t>Balma Boira Nacher</t>
  </si>
  <si>
    <t>Alastair Thorpe</t>
  </si>
  <si>
    <t>Steve Doorne</t>
  </si>
  <si>
    <t>Max Kelly</t>
  </si>
  <si>
    <t>Zachery Pelgrave</t>
  </si>
  <si>
    <t>Harry McGregor</t>
  </si>
  <si>
    <t>Campbell Fielke</t>
  </si>
  <si>
    <t>Adam Bennett</t>
  </si>
  <si>
    <t>Andrew Clarke</t>
  </si>
  <si>
    <t>Simon Buzacott</t>
  </si>
  <si>
    <t>Aaron Austin-Glen</t>
  </si>
  <si>
    <t>Julian Rowberry</t>
  </si>
  <si>
    <t>Stuart Boast</t>
  </si>
  <si>
    <t>John Paterson</t>
  </si>
  <si>
    <t>Robert Kriesl</t>
  </si>
  <si>
    <t>70+</t>
  </si>
  <si>
    <t>Len Verrall</t>
  </si>
  <si>
    <t>Michael Harbord</t>
  </si>
  <si>
    <t>Ophelia Crouch</t>
  </si>
  <si>
    <t>Daphnee Mcgirvan</t>
  </si>
  <si>
    <t>Paige Lawton</t>
  </si>
  <si>
    <t>Amanda Jusaitis</t>
  </si>
  <si>
    <t>Lisa Hall</t>
  </si>
  <si>
    <t>&lt;20</t>
  </si>
  <si>
    <t>Stephen Burns</t>
  </si>
  <si>
    <t>Nicole Clarke</t>
  </si>
  <si>
    <t>Mitchell Crosby</t>
  </si>
  <si>
    <t>Abigail Gibson</t>
  </si>
  <si>
    <t>Jasmine Buckmaster</t>
  </si>
  <si>
    <t>Kerrie Costa</t>
  </si>
  <si>
    <t>Madeleine Caines</t>
  </si>
  <si>
    <t>Sam Rosenzweig</t>
  </si>
  <si>
    <t>Todd Dienhoff</t>
  </si>
  <si>
    <t>Morgane Autret</t>
  </si>
  <si>
    <t>Annabel Cadzow</t>
  </si>
  <si>
    <t>Christopher Johnson</t>
  </si>
  <si>
    <t>Kate Corner</t>
  </si>
  <si>
    <t>Yelaina Eaton</t>
  </si>
  <si>
    <t>Josh Sanders</t>
  </si>
  <si>
    <t>George Roussos</t>
  </si>
  <si>
    <t>Julie Wilhelm</t>
  </si>
  <si>
    <t>Tanya Boast</t>
  </si>
  <si>
    <t>Joanne Dollard</t>
  </si>
  <si>
    <t>Elizabeth Ferguson</t>
  </si>
  <si>
    <t>Stewart Burke</t>
  </si>
  <si>
    <t>Scott Buckmaster</t>
  </si>
  <si>
    <t>Katalin Elmendorp</t>
  </si>
  <si>
    <t>Debbie Richards</t>
  </si>
  <si>
    <t>Peter Walker</t>
  </si>
  <si>
    <t>Steven Richards</t>
  </si>
  <si>
    <t>Stephen Freer</t>
  </si>
  <si>
    <t>Timothy Horton</t>
  </si>
  <si>
    <t>Brian Haddy</t>
  </si>
  <si>
    <t>Daryl Bentley</t>
  </si>
  <si>
    <t>Melissa RICK</t>
  </si>
  <si>
    <t>Ben Melville</t>
  </si>
  <si>
    <t>Mark Routley</t>
  </si>
  <si>
    <t>Amelia Delic</t>
  </si>
  <si>
    <t>Bonnie Cox</t>
  </si>
  <si>
    <t>Melissa Rick</t>
  </si>
  <si>
    <t>Emma Steel</t>
  </si>
  <si>
    <t>Josh Edwards</t>
  </si>
  <si>
    <t>Lachlan Arthur</t>
  </si>
  <si>
    <t>Trent Frahn</t>
  </si>
  <si>
    <t>Tom Currie</t>
  </si>
  <si>
    <t>Neil Oldrey</t>
  </si>
  <si>
    <t>Jamie Mackenzie</t>
  </si>
  <si>
    <t>Paul Gerrard</t>
  </si>
  <si>
    <t>Kevin Thomson</t>
  </si>
  <si>
    <t>Heidi Melville</t>
  </si>
  <si>
    <t>Michael O'Flaherty</t>
  </si>
  <si>
    <t>Lilla Tamang</t>
  </si>
  <si>
    <t>Olivia Haller</t>
  </si>
  <si>
    <t>Anje Kruger</t>
  </si>
  <si>
    <t>Frances Corrigan</t>
  </si>
  <si>
    <t>Sharlotte Newsham</t>
  </si>
  <si>
    <t>Karen Beck-Treloar</t>
  </si>
  <si>
    <t>Leoni Tillman</t>
  </si>
  <si>
    <t>Alex Hunter</t>
  </si>
  <si>
    <t>Peter Galanos</t>
  </si>
  <si>
    <t>Matt Hagias</t>
  </si>
  <si>
    <t>Tom Giles</t>
  </si>
  <si>
    <t>Andrew Crosby</t>
  </si>
  <si>
    <t>Gary Solimon</t>
  </si>
  <si>
    <t>Kerry Owens</t>
  </si>
  <si>
    <t>Ruby Smith</t>
  </si>
  <si>
    <t>Shelly Flood</t>
  </si>
  <si>
    <t>Tobias Blair</t>
  </si>
  <si>
    <t>Peter Bice</t>
  </si>
  <si>
    <t>Georgia Lawrie</t>
  </si>
  <si>
    <t>Melissa Champion</t>
  </si>
  <si>
    <t>Anne-Marie Jeanes</t>
  </si>
  <si>
    <t>Tania Gover</t>
  </si>
  <si>
    <t>Melissa McSeveney</t>
  </si>
  <si>
    <t>Lucie Monet</t>
  </si>
  <si>
    <t>Jenny Curtis</t>
  </si>
  <si>
    <t>Tracey Kennedy</t>
  </si>
  <si>
    <t>Tara Woodcock</t>
  </si>
  <si>
    <t>Tracy Carey</t>
  </si>
  <si>
    <t>Henry Melvin</t>
  </si>
  <si>
    <t>Frank Young</t>
  </si>
  <si>
    <t>Owen Taylor</t>
  </si>
  <si>
    <t>Tom Koerner</t>
  </si>
  <si>
    <t>Angus Williams</t>
  </si>
  <si>
    <t>Samuel Thompson</t>
  </si>
  <si>
    <t>Max Hardy</t>
  </si>
  <si>
    <t>Richard Cowpe</t>
  </si>
  <si>
    <t>Tony Car</t>
  </si>
  <si>
    <t>paul Reck</t>
  </si>
  <si>
    <t>Gavin Carey</t>
  </si>
  <si>
    <t>Livio Bonollo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</si>
</sst>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/>
    <xf numFmtId="0" fontId="1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1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0" fillId="0" borderId="0" xfId="0" applyAlignment="1">
      <alignment horizontal="right"/>
    </xf>
    <xf numFmtId="0" fontId="0" fillId="3" borderId="0" xfId="0" applyFill="1" applyAlignment="1">
      <alignment horizontal="center"/>
    </xf>
    <xf numFmtId="0" fontId="0" fillId="0" borderId="1" xfId="0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2" fillId="5" borderId="0" xfId="0" applyFont="1" applyFill="1" applyAlignment="1" applyProtection="1">
      <alignment horizontal="center"/>
      <protection locked="0"/>
    </xf>
  </cellXfs>
  <cellStyles count="1">
    <cellStyle name="Normal" xfId="0" builtinId="0"/>
  </cellStyles>
  <dxfs count="380">
    <dxf>
      <numFmt numFmtId="0" formatCode="General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4" tint="0.79998168889431442"/>
        </patternFill>
      </fill>
      <alignment horizontal="left" vertical="bottom" textRotation="0" wrapText="0" indent="0" justifyLastLine="0" shrinkToFit="0" readingOrder="0"/>
    </dxf>
    <dxf>
      <numFmt numFmtId="0" formatCode="General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4" tint="0.79998168889431442"/>
        </patternFill>
      </fill>
      <alignment horizontal="left" vertical="bottom" textRotation="0" wrapText="0" indent="0" justifyLastLine="0" shrinkToFit="0" readingOrder="0"/>
    </dxf>
    <dxf>
      <numFmt numFmtId="0" formatCode="General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4" tint="0.79998168889431442"/>
        </patternFill>
      </fill>
      <alignment horizontal="left" vertical="bottom" textRotation="0" wrapText="0" indent="0" justifyLastLine="0" shrinkToFit="0" readingOrder="0"/>
    </dxf>
    <dxf>
      <numFmt numFmtId="0" formatCode="General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4" tint="0.79998168889431442"/>
        </patternFill>
      </fill>
      <alignment horizontal="left" vertical="bottom" textRotation="0" wrapText="0" indent="0" justifyLastLine="0" shrinkToFit="0" readingOrder="0"/>
    </dxf>
    <dxf>
      <numFmt numFmtId="0" formatCode="General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4" tint="0.79998168889431442"/>
        </patternFill>
      </fill>
      <alignment horizontal="left" vertical="bottom" textRotation="0" wrapText="0" indent="0" justifyLastLine="0" shrinkToFit="0" readingOrder="0"/>
    </dxf>
    <dxf>
      <numFmt numFmtId="0" formatCode="General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4" tint="0.79998168889431442"/>
        </patternFill>
      </fill>
      <alignment horizontal="left" vertical="bottom" textRotation="0" wrapText="0" indent="0" justifyLastLine="0" shrinkToFit="0" readingOrder="0"/>
    </dxf>
    <dxf>
      <numFmt numFmtId="0" formatCode="General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8" tint="0.79998168889431442"/>
        </patternFill>
      </fill>
      <alignment horizontal="left" vertical="bottom" textRotation="0" wrapText="0" indent="0" justifyLastLine="0" shrinkToFit="0" readingOrder="0"/>
    </dxf>
    <dxf>
      <numFmt numFmtId="0" formatCode="General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8" tint="0.79998168889431442"/>
        </patternFill>
      </fill>
      <alignment horizontal="left" vertical="bottom" textRotation="0" wrapText="0" indent="0" justifyLastLine="0" shrinkToFit="0" readingOrder="0"/>
    </dxf>
    <dxf>
      <numFmt numFmtId="0" formatCode="General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8" tint="0.79998168889431442"/>
        </patternFill>
      </fill>
      <alignment horizontal="left" vertical="bottom" textRotation="0" wrapText="0" indent="0" justifyLastLine="0" shrinkToFit="0" readingOrder="0"/>
    </dxf>
    <dxf>
      <numFmt numFmtId="0" formatCode="General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8" tint="0.79998168889431442"/>
        </patternFill>
      </fill>
      <alignment horizontal="left" vertical="bottom" textRotation="0" wrapText="0" indent="0" justifyLastLine="0" shrinkToFit="0" readingOrder="0"/>
    </dxf>
    <dxf>
      <numFmt numFmtId="0" formatCode="General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8" tint="0.79998168889431442"/>
        </patternFill>
      </fill>
      <alignment horizontal="left" vertical="bottom" textRotation="0" wrapText="0" indent="0" justifyLastLine="0" shrinkToFit="0" readingOrder="0"/>
    </dxf>
    <dxf>
      <numFmt numFmtId="0" formatCode="General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4" tint="0.79998168889431442"/>
        </patternFill>
      </fill>
      <alignment horizontal="left" vertical="bottom" textRotation="0" wrapText="0" indent="0" justifyLastLine="0" shrinkToFit="0" readingOrder="0"/>
    </dxf>
    <dxf>
      <numFmt numFmtId="0" formatCode="General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8" tint="0.79998168889431442"/>
        </patternFill>
      </fill>
      <alignment horizontal="left" vertical="bottom" textRotation="0" wrapText="0" indent="0" justifyLastLine="0" shrinkToFit="0" readingOrder="0"/>
    </dxf>
    <dxf>
      <numFmt numFmtId="0" formatCode="General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numFmt numFmtId="0" formatCode="General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numFmt numFmtId="0" formatCode="General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4" tint="0.79998168889431442"/>
        </patternFill>
      </fill>
      <alignment horizontal="left" vertical="bottom" textRotation="0" wrapText="0" indent="0" justifyLastLine="0" shrinkToFit="0" readingOrder="0"/>
    </dxf>
    <dxf>
      <numFmt numFmtId="0" formatCode="General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4" tint="0.79998168889431442"/>
        </patternFill>
      </fill>
      <alignment horizontal="left" vertical="bottom" textRotation="0" wrapText="0" indent="0" justifyLastLine="0" shrinkToFit="0" readingOrder="0"/>
    </dxf>
    <dxf>
      <numFmt numFmtId="0" formatCode="General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4" tint="0.79998168889431442"/>
        </patternFill>
      </fill>
      <alignment horizontal="left" vertical="bottom" textRotation="0" wrapText="0" indent="0" justifyLastLine="0" shrinkToFit="0" readingOrder="0"/>
    </dxf>
    <dxf>
      <numFmt numFmtId="0" formatCode="General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4" tint="0.79998168889431442"/>
        </patternFill>
      </fill>
      <alignment horizontal="left" vertical="bottom" textRotation="0" wrapText="0" indent="0" justifyLastLine="0" shrinkToFit="0" readingOrder="0"/>
    </dxf>
    <dxf>
      <numFmt numFmtId="0" formatCode="General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4" tint="0.79998168889431442"/>
        </patternFill>
      </fill>
      <alignment horizontal="left" vertical="bottom" textRotation="0" wrapText="0" indent="0" justifyLastLine="0" shrinkToFit="0" readingOrder="0"/>
    </dxf>
    <dxf>
      <numFmt numFmtId="0" formatCode="General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4" tint="0.79998168889431442"/>
        </patternFill>
      </fill>
      <alignment horizontal="left" vertical="bottom" textRotation="0" wrapText="0" indent="0" justifyLastLine="0" shrinkToFit="0" readingOrder="0"/>
    </dxf>
    <dxf>
      <numFmt numFmtId="0" formatCode="General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8" tint="0.79998168889431442"/>
        </patternFill>
      </fill>
      <alignment horizontal="left" vertical="bottom" textRotation="0" wrapText="0" indent="0" justifyLastLine="0" shrinkToFit="0" readingOrder="0"/>
    </dxf>
    <dxf>
      <numFmt numFmtId="0" formatCode="General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8" tint="0.79998168889431442"/>
        </patternFill>
      </fill>
      <alignment horizontal="left" vertical="bottom" textRotation="0" wrapText="0" indent="0" justifyLastLine="0" shrinkToFit="0" readingOrder="0"/>
    </dxf>
    <dxf>
      <numFmt numFmtId="0" formatCode="General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8" tint="0.79998168889431442"/>
        </patternFill>
      </fill>
      <alignment horizontal="left" vertical="bottom" textRotation="0" wrapText="0" indent="0" justifyLastLine="0" shrinkToFit="0" readingOrder="0"/>
    </dxf>
    <dxf>
      <numFmt numFmtId="0" formatCode="General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8" tint="0.79998168889431442"/>
        </patternFill>
      </fill>
      <alignment horizontal="left" vertical="bottom" textRotation="0" wrapText="0" indent="0" justifyLastLine="0" shrinkToFit="0" readingOrder="0"/>
    </dxf>
    <dxf>
      <numFmt numFmtId="0" formatCode="General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8" tint="0.79998168889431442"/>
        </patternFill>
      </fill>
      <alignment horizontal="left" vertical="bottom" textRotation="0" wrapText="0" indent="0" justifyLastLine="0" shrinkToFit="0" readingOrder="0"/>
    </dxf>
    <dxf>
      <numFmt numFmtId="0" formatCode="General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4" tint="0.79998168889431442"/>
        </patternFill>
      </fill>
      <alignment horizontal="left" vertical="bottom" textRotation="0" wrapText="0" indent="0" justifyLastLine="0" shrinkToFit="0" readingOrder="0"/>
    </dxf>
    <dxf>
      <numFmt numFmtId="0" formatCode="General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8" tint="0.79998168889431442"/>
        </patternFill>
      </fill>
      <alignment horizontal="left" vertical="bottom" textRotation="0" wrapText="0" indent="0" justifyLastLine="0" shrinkToFit="0" readingOrder="0"/>
    </dxf>
    <dxf>
      <numFmt numFmtId="0" formatCode="General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numFmt numFmtId="0" formatCode="General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numFmt numFmtId="0" formatCode="General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4" tint="0.79998168889431442"/>
        </patternFill>
      </fill>
      <alignment horizontal="left" vertical="bottom" textRotation="0" wrapText="0" indent="0" justifyLastLine="0" shrinkToFit="0" readingOrder="0"/>
    </dxf>
    <dxf>
      <numFmt numFmtId="0" formatCode="General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4" tint="0.79998168889431442"/>
        </patternFill>
      </fill>
      <alignment horizontal="left" vertical="bottom" textRotation="0" wrapText="0" indent="0" justifyLastLine="0" shrinkToFit="0" readingOrder="0"/>
    </dxf>
    <dxf>
      <numFmt numFmtId="0" formatCode="General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4" tint="0.79998168889431442"/>
        </patternFill>
      </fill>
      <alignment horizontal="left" vertical="bottom" textRotation="0" wrapText="0" indent="0" justifyLastLine="0" shrinkToFit="0" readingOrder="0"/>
    </dxf>
    <dxf>
      <numFmt numFmtId="0" formatCode="General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4" tint="0.79998168889431442"/>
        </patternFill>
      </fill>
      <alignment horizontal="left" vertical="bottom" textRotation="0" wrapText="0" indent="0" justifyLastLine="0" shrinkToFit="0" readingOrder="0"/>
    </dxf>
    <dxf>
      <numFmt numFmtId="0" formatCode="General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4" tint="0.79998168889431442"/>
        </patternFill>
      </fill>
      <alignment horizontal="left" vertical="bottom" textRotation="0" wrapText="0" indent="0" justifyLastLine="0" shrinkToFit="0" readingOrder="0"/>
    </dxf>
    <dxf>
      <numFmt numFmtId="0" formatCode="General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8" tint="0.79998168889431442"/>
        </patternFill>
      </fill>
      <alignment horizontal="left" vertical="bottom" textRotation="0" wrapText="0" indent="0" justifyLastLine="0" shrinkToFit="0" readingOrder="0"/>
    </dxf>
    <dxf>
      <numFmt numFmtId="0" formatCode="General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8" tint="0.79998168889431442"/>
        </patternFill>
      </fill>
      <alignment horizontal="left" vertical="bottom" textRotation="0" wrapText="0" indent="0" justifyLastLine="0" shrinkToFit="0" readingOrder="0"/>
    </dxf>
    <dxf>
      <numFmt numFmtId="0" formatCode="General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8" tint="0.79998168889431442"/>
        </patternFill>
      </fill>
      <alignment horizontal="left" vertical="bottom" textRotation="0" wrapText="0" indent="0" justifyLastLine="0" shrinkToFit="0" readingOrder="0"/>
    </dxf>
    <dxf>
      <numFmt numFmtId="0" formatCode="General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8" tint="0.79998168889431442"/>
        </patternFill>
      </fill>
      <alignment horizontal="left" vertical="bottom" textRotation="0" wrapText="0" indent="0" justifyLastLine="0" shrinkToFit="0" readingOrder="0"/>
    </dxf>
    <dxf>
      <numFmt numFmtId="0" formatCode="General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8" tint="0.79998168889431442"/>
        </patternFill>
      </fill>
      <alignment horizontal="left" vertical="bottom" textRotation="0" wrapText="0" indent="0" justifyLastLine="0" shrinkToFit="0" readingOrder="0"/>
    </dxf>
    <dxf>
      <numFmt numFmtId="0" formatCode="General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4" tint="0.79998168889431442"/>
        </patternFill>
      </fill>
      <alignment horizontal="left" vertical="bottom" textRotation="0" wrapText="0" indent="0" justifyLastLine="0" shrinkToFit="0" readingOrder="0"/>
    </dxf>
    <dxf>
      <numFmt numFmtId="0" formatCode="General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8" tint="0.79998168889431442"/>
        </patternFill>
      </fill>
      <alignment horizontal="left" vertical="bottom" textRotation="0" wrapText="0" indent="0" justifyLastLine="0" shrinkToFit="0" readingOrder="0"/>
    </dxf>
    <dxf>
      <numFmt numFmtId="0" formatCode="General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0" formatCode="General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83EABDB-A3D6-4AF6-94C5-D2BA45654708}" name="Table1" displayName="Table1" ref="A2:J11" totalsRowShown="0" headerRowDxfId="379">
  <autoFilter ref="A2:J11" xr:uid="{A83EABDB-A3D6-4AF6-94C5-D2BA45654708}"/>
  <sortState xmlns:xlrd2="http://schemas.microsoft.com/office/spreadsheetml/2017/richdata2" ref="A3:J11">
    <sortCondition descending="1" ref="J2:J11"/>
  </sortState>
  <tableColumns count="10">
    <tableColumn id="1" xr3:uid="{16262881-DCF5-4E07-8D05-DC78942755D9}" name="NAME"/>
    <tableColumn id="2" xr3:uid="{2DDF4D99-DFA4-48E9-AF3E-404A2E96B957}" name="COURSE" dataDxfId="378"/>
    <tableColumn id="3" xr3:uid="{DD1385C3-3978-4258-BF31-9706F76B61B8}" name="CATEGORY"/>
    <tableColumn id="4" xr3:uid="{F7A4B005-48FA-413E-B327-DC0780D43E6C}" name="GENDER" dataDxfId="377"/>
    <tableColumn id="5" xr3:uid="{43D9DD59-7B97-4370-ACCC-49327654CD7D}" name="BLACK HILL" dataDxfId="376"/>
    <tableColumn id="6" xr3:uid="{FEC57D95-08C4-4C61-A3FF-4F9A231D6D90}" name="BRIDGEWATER" dataDxfId="375"/>
    <tableColumn id="7" xr3:uid="{09650741-25E0-4C0E-8E9B-6C4A9651CD46}" name="BELAIR" dataDxfId="374"/>
    <tableColumn id="8" xr3:uid="{DCD2765D-3A9B-473D-A203-8D31B1693F78}" name="CLELAND" dataDxfId="373"/>
    <tableColumn id="9" xr3:uid="{C79BA066-F60B-4D18-B545-1C5CD0142E74}" name="PORT ELLIOT" dataDxfId="372"/>
    <tableColumn id="10" xr3:uid="{B1E733A7-4D4E-4A9F-87CF-DCA4A9AA6EBA}" name="TOTAL" dataDxfId="371">
      <calculatedColumnFormula>SUM(Table1[[#This Row],[BLACK HILL]:[PORT ELLIOT]])</calculatedColumnFormula>
    </tableColumn>
  </tableColumns>
  <tableStyleInfo name="TableStyleLight15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2DCC9152-60BA-4579-994C-E8F6E3FCD70B}" name="Table1523" displayName="Table1523" ref="A114:J125" totalsRowShown="0" headerRowDxfId="306">
  <autoFilter ref="A114:J125" xr:uid="{2DCC9152-60BA-4579-994C-E8F6E3FCD70B}"/>
  <sortState xmlns:xlrd2="http://schemas.microsoft.com/office/spreadsheetml/2017/richdata2" ref="A115:J125">
    <sortCondition descending="1" ref="J114:J125"/>
  </sortState>
  <tableColumns count="10">
    <tableColumn id="1" xr3:uid="{123B396E-A049-4B5C-840E-50CA31939168}" name="NAME"/>
    <tableColumn id="2" xr3:uid="{04110788-4C9E-4A47-96AA-CD8568C9238B}" name="COURSE" dataDxfId="305"/>
    <tableColumn id="3" xr3:uid="{BED730F9-36C0-4320-9A77-4F67F24CA123}" name="CATEGORY"/>
    <tableColumn id="4" xr3:uid="{DCEDAE30-0BB2-456F-B043-930BF3155762}" name="GENDER" dataDxfId="304"/>
    <tableColumn id="5" xr3:uid="{7D491855-37CE-4EE7-BDB2-777F8DAE16B0}" name="BLACK HILL" dataDxfId="303"/>
    <tableColumn id="6" xr3:uid="{3B37B738-2DB9-440D-9E88-564181D1F037}" name="BRIDGEWATER" dataDxfId="302"/>
    <tableColumn id="7" xr3:uid="{E1F7CEF5-C8C1-48BD-A5DD-48D594145AEF}" name="BELAIR" dataDxfId="301"/>
    <tableColumn id="8" xr3:uid="{ECE8CA43-8D32-417E-AA8B-0AE4BF9497C8}" name="CLELAND" dataDxfId="300"/>
    <tableColumn id="9" xr3:uid="{B3353455-2F33-438A-A9E1-B4351C22CEF3}" name="PORT ELLIOT" dataDxfId="299"/>
    <tableColumn id="10" xr3:uid="{CE43ED8D-2730-4539-B6F9-AC0800542CC9}" name="TOTAL" dataDxfId="298">
      <calculatedColumnFormula>SUM(Table1523[[#This Row],[BLACK HILL]:[PORT ELLIOT]])</calculatedColumnFormula>
    </tableColumn>
  </tableColumns>
  <tableStyleInfo name="TableStyleLight15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AF149B32-BDD0-4B28-BD31-84E74800CA60}" name="Table151624" displayName="Table151624" ref="A126:J138" totalsRowShown="0" headerRowDxfId="297">
  <autoFilter ref="A126:J138" xr:uid="{AF149B32-BDD0-4B28-BD31-84E74800CA60}"/>
  <sortState xmlns:xlrd2="http://schemas.microsoft.com/office/spreadsheetml/2017/richdata2" ref="A127:J138">
    <sortCondition descending="1" ref="J126:J138"/>
  </sortState>
  <tableColumns count="10">
    <tableColumn id="1" xr3:uid="{72319F3C-3B27-4231-8FA5-8B04A3BAA345}" name="NAME"/>
    <tableColumn id="2" xr3:uid="{77379A68-B452-4166-8F31-566FB943E618}" name="COURSE" dataDxfId="296"/>
    <tableColumn id="3" xr3:uid="{F5B090C8-AE9A-406B-9CC9-FF4DAAA3723C}" name="CATEGORY"/>
    <tableColumn id="4" xr3:uid="{2CEECAC6-E320-436B-A78A-D0DE6E6BA28B}" name="GENDER" dataDxfId="295"/>
    <tableColumn id="5" xr3:uid="{2861D9BB-2188-4E61-9E8F-5A6E757DB8A1}" name="BLACK HILL" dataDxfId="294"/>
    <tableColumn id="6" xr3:uid="{25D0A882-8921-4E42-933F-069C3E7EABB9}" name="BRIDGEWATER" dataDxfId="293"/>
    <tableColumn id="7" xr3:uid="{B01379D7-33DD-428B-9742-F875285DA341}" name="BELAIR" dataDxfId="292"/>
    <tableColumn id="8" xr3:uid="{AAF1F810-ACC3-48B0-B188-B7818266898F}" name="CLELAND" dataDxfId="291"/>
    <tableColumn id="9" xr3:uid="{D339E5C9-DEF6-458C-BB06-0D5E39C713E9}" name="PORT ELLIOT" dataDxfId="290"/>
    <tableColumn id="10" xr3:uid="{BEB11F0F-FA51-477B-B0E7-66FF207935C8}" name="TOTAL" dataDxfId="289">
      <calculatedColumnFormula>SUM(Table151624[[#This Row],[BLACK HILL]:[PORT ELLIOT]])</calculatedColumnFormula>
    </tableColumn>
  </tableColumns>
  <tableStyleInfo name="TableStyleLight1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203D4DC8-63D4-4A09-97B4-CB54EC7CEB9A}" name="Table151725" displayName="Table151725" ref="A139:J150" totalsRowShown="0" headerRowDxfId="288">
  <autoFilter ref="A139:J150" xr:uid="{203D4DC8-63D4-4A09-97B4-CB54EC7CEB9A}"/>
  <sortState xmlns:xlrd2="http://schemas.microsoft.com/office/spreadsheetml/2017/richdata2" ref="A140:J150">
    <sortCondition descending="1" ref="J139:J150"/>
  </sortState>
  <tableColumns count="10">
    <tableColumn id="1" xr3:uid="{A0349276-9160-449B-AC1B-CE360041EFC3}" name="NAME"/>
    <tableColumn id="2" xr3:uid="{5428FD97-7BE7-4E10-9169-6597A3C36A4A}" name="COURSE" dataDxfId="287"/>
    <tableColumn id="3" xr3:uid="{0A2ED9C3-4935-4036-AC64-ECB5F43D1723}" name="CATEGORY"/>
    <tableColumn id="4" xr3:uid="{F31A4D03-81D2-4A1B-904D-305AF5C0A2C2}" name="GENDER" dataDxfId="286"/>
    <tableColumn id="5" xr3:uid="{D64973ED-86F8-4717-A7B4-DFB960EB2362}" name="BLACK HILL" dataDxfId="285"/>
    <tableColumn id="6" xr3:uid="{27FE096D-4BC2-479B-BE6D-136129038C7F}" name="BRIDGEWATER" dataDxfId="284"/>
    <tableColumn id="7" xr3:uid="{F6A0427E-7BC8-4970-921E-BFEC9E98131F}" name="BELAIR" dataDxfId="283"/>
    <tableColumn id="8" xr3:uid="{26A62C11-94CA-4E28-A502-7ECB4C4E126B}" name="CLELAND" dataDxfId="282"/>
    <tableColumn id="9" xr3:uid="{F04C46EF-AFEF-48E6-8263-6460AA3BDEEF}" name="PORT ELLIOT" dataDxfId="281"/>
    <tableColumn id="10" xr3:uid="{C7F9AC89-CA82-45B1-A2C2-B17E10EDD1EC}" name="TOTAL" dataDxfId="280">
      <calculatedColumnFormula>SUM(Table151725[[#This Row],[BLACK HILL]:[PORT ELLIOT]])</calculatedColumnFormula>
    </tableColumn>
  </tableColumns>
  <tableStyleInfo name="TableStyleLight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14F8A611-6768-4E73-B86C-F4D15DDCB779}" name="Table151926" displayName="Table151926" ref="A151:J157" totalsRowShown="0" headerRowDxfId="279">
  <autoFilter ref="A151:J157" xr:uid="{14F8A611-6768-4E73-B86C-F4D15DDCB779}"/>
  <sortState xmlns:xlrd2="http://schemas.microsoft.com/office/spreadsheetml/2017/richdata2" ref="A152:J157">
    <sortCondition descending="1" ref="J151:J157"/>
  </sortState>
  <tableColumns count="10">
    <tableColumn id="1" xr3:uid="{8F4D3E9A-EB49-44EF-9975-345962E09653}" name="NAME"/>
    <tableColumn id="2" xr3:uid="{22DDF9CE-5064-410F-9A0D-7D74F781D296}" name="COURSE" dataDxfId="278"/>
    <tableColumn id="3" xr3:uid="{8D88A2CD-3A96-4917-BB77-44E517AFE804}" name="CATEGORY"/>
    <tableColumn id="4" xr3:uid="{59D68324-B2C8-434B-82F2-C5BC0C905001}" name="GENDER" dataDxfId="277"/>
    <tableColumn id="5" xr3:uid="{4CACF13A-92F8-4045-8B5F-5A3A599D4B58}" name="BLACK HILL" dataDxfId="276"/>
    <tableColumn id="6" xr3:uid="{A90D381C-B667-43E0-A052-4026CBFBDB61}" name="BRIDGEWATER" dataDxfId="275"/>
    <tableColumn id="7" xr3:uid="{BEBF482B-D083-42C9-9A61-47BE20344511}" name="BELAIR" dataDxfId="274"/>
    <tableColumn id="8" xr3:uid="{B901F2EC-4ED9-4550-9B77-5A5FA537BCB2}" name="CLELAND" dataDxfId="273"/>
    <tableColumn id="9" xr3:uid="{6D99F7B3-84CC-4CCA-9461-424D91CCA484}" name="PORT ELLIOT" dataDxfId="272"/>
    <tableColumn id="10" xr3:uid="{125069DC-8F0B-45DB-A46F-90A1C7B38E5E}" name="TOTAL" dataDxfId="271">
      <calculatedColumnFormula>SUM(Table151926[[#This Row],[BLACK HILL]:[PORT ELLIOT]])</calculatedColumnFormula>
    </tableColumn>
  </tableColumns>
  <tableStyleInfo name="TableStyleLight15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BF461756-78EC-49AD-8A40-C65FFCC27429}" name="Table152027" displayName="Table152027" ref="A158:J165" totalsRowShown="0" headerRowDxfId="270">
  <autoFilter ref="A158:J165" xr:uid="{BF461756-78EC-49AD-8A40-C65FFCC27429}"/>
  <sortState xmlns:xlrd2="http://schemas.microsoft.com/office/spreadsheetml/2017/richdata2" ref="A159:J165">
    <sortCondition descending="1" ref="J158:J165"/>
  </sortState>
  <tableColumns count="10">
    <tableColumn id="1" xr3:uid="{322FAF0D-1A39-456F-A768-86F11096B4A2}" name="NAME"/>
    <tableColumn id="2" xr3:uid="{7077FC30-5EF0-4622-A57E-D55739868F30}" name="COURSE" dataDxfId="269"/>
    <tableColumn id="3" xr3:uid="{8B94ADF7-93A9-46B5-93C8-DFC311604E71}" name="CATEGORY"/>
    <tableColumn id="4" xr3:uid="{02262281-DEA4-454A-8573-DD0AF3E676BD}" name="GENDER" dataDxfId="268"/>
    <tableColumn id="5" xr3:uid="{0E439FC1-F984-445F-AF6B-7A428E9F4E14}" name="BLACK HILL" dataDxfId="267"/>
    <tableColumn id="6" xr3:uid="{3BD74E9E-7FF6-4064-9C17-8B5E7EF1D1A2}" name="BRIDGEWATER" dataDxfId="266"/>
    <tableColumn id="7" xr3:uid="{B97C28E6-9868-44A5-AD77-DEA9A78AEBE6}" name="BELAIR" dataDxfId="265"/>
    <tableColumn id="8" xr3:uid="{0BD840F6-D97C-4B1B-8747-4AAE966BBBD9}" name="CLELAND" dataDxfId="264"/>
    <tableColumn id="9" xr3:uid="{270D159D-F91D-476A-A757-77B1C9DB0D4A}" name="PORT ELLIOT" dataDxfId="263"/>
    <tableColumn id="10" xr3:uid="{76AB8DB4-9B64-4FA2-A722-E6E6AF829678}" name="TOTAL" dataDxfId="262">
      <calculatedColumnFormula>SUM(Table152027[[#This Row],[BLACK HILL]:[PORT ELLIOT]])</calculatedColumnFormula>
    </tableColumn>
  </tableColumns>
  <tableStyleInfo name="TableStyleLight15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01373EC-DAA6-4490-9E13-77527D0D714D}" name="Table14" displayName="Table14" ref="A2:J11" totalsRowShown="0" headerRowDxfId="261">
  <autoFilter ref="A2:J11" xr:uid="{301373EC-DAA6-4490-9E13-77527D0D714D}"/>
  <sortState xmlns:xlrd2="http://schemas.microsoft.com/office/spreadsheetml/2017/richdata2" ref="A3:J11">
    <sortCondition descending="1" ref="J2:J11"/>
  </sortState>
  <tableColumns count="10">
    <tableColumn id="1" xr3:uid="{FE1D9F5B-EB0D-4298-A350-82A5360CEBD4}" name="NAME"/>
    <tableColumn id="2" xr3:uid="{500D8346-6DD4-4330-B03B-D42FEA5B6D81}" name="DISTANCE" dataDxfId="260"/>
    <tableColumn id="3" xr3:uid="{7683D727-BC76-4B89-B226-B3E3FBE22D43}" name="CATEGORY"/>
    <tableColumn id="4" xr3:uid="{DFC32A64-7B37-4759-A86E-0A8D5B32A95D}" name="GENDER" dataDxfId="259"/>
    <tableColumn id="5" xr3:uid="{0AC0574E-A1D5-462D-91CD-5E13521BF5A0}" name="BLACK HILL" dataDxfId="258"/>
    <tableColumn id="6" xr3:uid="{D2F272D6-B7B4-46C7-9C54-32EA203D3B1F}" name="BRIDGEWATER" dataDxfId="257"/>
    <tableColumn id="7" xr3:uid="{D7545614-2763-4E15-A81C-ED051B4AF0EB}" name="BELAIR" dataDxfId="256"/>
    <tableColumn id="8" xr3:uid="{F41E67EB-D7C4-4F5B-8BA8-EAE6166CE595}" name="CLELAND" dataDxfId="255"/>
    <tableColumn id="9" xr3:uid="{69566B81-1096-441C-99F0-7FD6A3A76E20}" name="PORT ELLIOT" dataDxfId="254"/>
    <tableColumn id="10" xr3:uid="{417C26B2-E950-46AD-B333-E7FBAE7BC735}" name="TOTAL" dataDxfId="253">
      <calculatedColumnFormula>SUM(Table14[[#This Row],[BLACK HILL]:[PORT ELLIOT]])</calculatedColumnFormula>
    </tableColumn>
  </tableColumns>
  <tableStyleInfo name="TableStyleLight15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CDEECBA-B0F1-498D-A363-CC04FCB81568}" name="Table25" displayName="Table25" ref="A13:J25" totalsRowShown="0" headerRowDxfId="252">
  <autoFilter ref="A13:J25" xr:uid="{A089696D-ECED-46E7-9A4C-6784B92DED2D}"/>
  <sortState xmlns:xlrd2="http://schemas.microsoft.com/office/spreadsheetml/2017/richdata2" ref="A14:J25">
    <sortCondition descending="1" ref="J13:J25"/>
  </sortState>
  <tableColumns count="10">
    <tableColumn id="1" xr3:uid="{B7AADE48-7485-4B5E-A6F5-D739CF34D98C}" name="NAME"/>
    <tableColumn id="2" xr3:uid="{C707A81D-4459-4B27-80F4-3554587538AD}" name="COURSE" dataDxfId="251"/>
    <tableColumn id="3" xr3:uid="{3D7DC944-E583-421D-A39B-E4FF2315F2FD}" name="CATEGORY"/>
    <tableColumn id="4" xr3:uid="{F09F3660-2E06-49DE-9161-30DECC961C39}" name="GENDER" dataDxfId="250"/>
    <tableColumn id="5" xr3:uid="{BDB60423-98D8-49F5-8093-34E23C55E9BF}" name="BLACK HILL" dataDxfId="249"/>
    <tableColumn id="6" xr3:uid="{771BF9A2-882C-479D-901B-363A1BC55E19}" name="BRIDGEWATER" dataDxfId="248"/>
    <tableColumn id="7" xr3:uid="{69BF486C-55BE-450F-B0D5-FE4FDCF7B11C}" name="BELAIR" dataDxfId="247"/>
    <tableColumn id="8" xr3:uid="{4FD310F3-90DE-4B5F-9CE5-5E3B4E537FE0}" name="CLELAND" dataDxfId="246"/>
    <tableColumn id="9" xr3:uid="{BD357547-A801-4B8E-9126-C39B023676FC}" name="PORT ELLIOT" dataDxfId="245"/>
    <tableColumn id="10" xr3:uid="{8C6A361A-EF44-485E-AFF1-E447B96B9611}" name="TOTAL" dataDxfId="244">
      <calculatedColumnFormula>SUM(Table25[[#This Row],[BLACK HILL]:[PORT ELLIOT]])</calculatedColumnFormula>
    </tableColumn>
  </tableColumns>
  <tableStyleInfo name="TableStyleLight15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EC7CF5F6-CF05-483F-BBE1-737625ADDFC4}" name="Table1828" displayName="Table1828" ref="A2:J30" totalsRowShown="0" headerRowDxfId="243">
  <autoFilter ref="A2:J30" xr:uid="{EC7CF5F6-CF05-483F-BBE1-737625ADDFC4}">
    <filterColumn colId="2">
      <filters>
        <filter val="&lt; 20"/>
      </filters>
    </filterColumn>
  </autoFilter>
  <tableColumns count="10">
    <tableColumn id="1" xr3:uid="{C5359F63-A51D-4707-BBCC-66DE63D715EF}" name="NAME"/>
    <tableColumn id="2" xr3:uid="{C620D0D0-E0D2-41D0-8B04-F5C9038B5003}" name="COURSE" dataDxfId="242"/>
    <tableColumn id="3" xr3:uid="{4F7FDB59-F8D3-45F9-94A0-3659CBFFF90C}" name="CATEGORY"/>
    <tableColumn id="4" xr3:uid="{9D41935B-91B9-4EEC-8E3C-5E4313519322}" name="GENDER" dataDxfId="241"/>
    <tableColumn id="5" xr3:uid="{62C4C09D-F940-4C1C-96CF-0308CD7793CC}" name="BLACK HILL" dataDxfId="240"/>
    <tableColumn id="6" xr3:uid="{6F8362D8-2848-4826-92AE-0FB6E08965F2}" name="BRIDGEWATER"/>
    <tableColumn id="7" xr3:uid="{01559BEC-B531-4078-A838-DE5B96270499}" name="BELAIR"/>
    <tableColumn id="8" xr3:uid="{26074112-44ED-431C-AB28-B8ACB230DEF2}" name="CLELAND"/>
    <tableColumn id="9" xr3:uid="{01558831-4309-4B84-B409-9A88301B3168}" name="PORT ELLIOT"/>
    <tableColumn id="10" xr3:uid="{9E67FAEA-807B-4090-BB64-D00529186E54}" name="TOTAL" dataDxfId="239">
      <calculatedColumnFormula>SUM(Table1828[[#This Row],[BLACK HILL]:[PORT ELLIOT]])</calculatedColumnFormula>
    </tableColumn>
  </tableColumns>
  <tableStyleInfo name="TableStyleLight15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FDA1E3B-3F8D-4A9A-A4D6-66D0D67C0800}" name="Table2929" displayName="Table2929" ref="A76:J110" totalsRowShown="0" headerRowDxfId="238">
  <autoFilter ref="A76:J110" xr:uid="{0FDA1E3B-3F8D-4A9A-A4D6-66D0D67C0800}">
    <filterColumn colId="2">
      <filters>
        <filter val="&lt; 20"/>
      </filters>
    </filterColumn>
  </autoFilter>
  <sortState xmlns:xlrd2="http://schemas.microsoft.com/office/spreadsheetml/2017/richdata2" ref="A77:J84">
    <sortCondition descending="1" ref="J76:J110"/>
  </sortState>
  <tableColumns count="10">
    <tableColumn id="1" xr3:uid="{F03AD7FC-DB8E-4FB7-BF68-9812AFA12C9D}" name="NAME"/>
    <tableColumn id="2" xr3:uid="{A0A6D21C-A275-4D05-A421-836172AEB306}" name="COURSE" dataDxfId="237"/>
    <tableColumn id="3" xr3:uid="{9F94E9E4-AC61-459F-8E04-D61108A00636}" name="CATEGORY"/>
    <tableColumn id="4" xr3:uid="{FB7BFE59-1971-40DA-AAAE-ACCDB9EA7E91}" name="GENDER" dataDxfId="236"/>
    <tableColumn id="5" xr3:uid="{8802EF40-6F59-4758-A991-5D5CD949430B}" name="BLACK HILL" dataDxfId="235"/>
    <tableColumn id="6" xr3:uid="{836A3E21-F639-435A-9551-49944F258B16}" name="BRIDGEWATER"/>
    <tableColumn id="7" xr3:uid="{EF490F6A-BC5C-4F58-9D47-8DC7AC290389}" name="BELAIR"/>
    <tableColumn id="8" xr3:uid="{82340560-13CB-434E-A52C-CEE120548681}" name="CLELAND"/>
    <tableColumn id="9" xr3:uid="{5F316788-5FC1-438B-9E12-3EBD2E67D7D2}" name="PORT ELLIOT"/>
    <tableColumn id="10" xr3:uid="{7190EA0C-1334-4312-86B1-967B1C2B486F}" name="TOTAL" dataDxfId="234">
      <calculatedColumnFormula>SUM(Table2929[[#This Row],[BLACK HILL]:[PORT ELLIOT]])</calculatedColumnFormula>
    </tableColumn>
  </tableColumns>
  <tableStyleInfo name="TableStyleLight15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DB563976-5FE7-4966-8540-6C32DCDD13BC}" name="Table1530" displayName="Table1530" ref="A31:J43" totalsRowShown="0" headerRowDxfId="233">
  <autoFilter ref="A31:J43" xr:uid="{DB563976-5FE7-4966-8540-6C32DCDD13BC}"/>
  <sortState xmlns:xlrd2="http://schemas.microsoft.com/office/spreadsheetml/2017/richdata2" ref="A32:J43">
    <sortCondition descending="1" ref="J31:J43"/>
  </sortState>
  <tableColumns count="10">
    <tableColumn id="1" xr3:uid="{A4B7CDD0-BFB4-4F6E-8522-78A5A52BD938}" name="NAME"/>
    <tableColumn id="2" xr3:uid="{D74C7FFE-C143-421F-94D1-1BACB42EBAB8}" name="COURSE" dataDxfId="232"/>
    <tableColumn id="3" xr3:uid="{D30D3C7B-4898-4855-837E-430EC0303E15}" name="CATEGORY"/>
    <tableColumn id="4" xr3:uid="{5C5B02FC-E3C4-4EBE-9D02-E029B6FEAD10}" name="GENDER" dataDxfId="231"/>
    <tableColumn id="5" xr3:uid="{CD4C7345-AF1B-4DEF-98A9-9C5AFED927B2}" name="BLACK HILL" dataDxfId="230"/>
    <tableColumn id="6" xr3:uid="{13D4D809-D4BD-45D0-B7D1-C60C7B47D0E6}" name="BRIDGEWATER" dataDxfId="229"/>
    <tableColumn id="7" xr3:uid="{8C0593C9-B315-4591-B471-2C4F34BB9E15}" name="BELAIR" dataDxfId="228"/>
    <tableColumn id="8" xr3:uid="{E3F1684F-4074-4DCB-A8A9-CD0C7859E41C}" name="CLELAND" dataDxfId="227"/>
    <tableColumn id="9" xr3:uid="{A3262F18-9620-453A-A292-0D5E1DC03BB5}" name="PORT ELLIOT" dataDxfId="226"/>
    <tableColumn id="10" xr3:uid="{62387101-E8D5-4369-B7F9-9AE7857AF128}" name="TOTAL" dataDxfId="225">
      <calculatedColumnFormula>SUM(Table1530[[#This Row],[BLACK HILL]:[PORT ELLIOT]])</calculatedColumnFormula>
    </tableColumn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089696D-ECED-46E7-9A4C-6784B92DED2D}" name="Table2" displayName="Table2" ref="A13:J23" totalsRowShown="0" headerRowDxfId="370">
  <autoFilter ref="A13:J23" xr:uid="{A089696D-ECED-46E7-9A4C-6784B92DED2D}"/>
  <sortState xmlns:xlrd2="http://schemas.microsoft.com/office/spreadsheetml/2017/richdata2" ref="A14:J23">
    <sortCondition descending="1" ref="J13:J23"/>
  </sortState>
  <tableColumns count="10">
    <tableColumn id="1" xr3:uid="{A42BE57B-D281-46EC-8E9C-97E2C8F44BA6}" name="NAME"/>
    <tableColumn id="2" xr3:uid="{3E466B01-E768-4F52-97CA-E9BC2198FF87}" name="COURSE" dataDxfId="369"/>
    <tableColumn id="3" xr3:uid="{9DCFFAA4-4D64-4559-B850-1C34A882A719}" name="CATEGORY"/>
    <tableColumn id="4" xr3:uid="{0E53438A-9F03-41CE-A06D-D3CF49DBE9EC}" name="GENDER" dataDxfId="368"/>
    <tableColumn id="5" xr3:uid="{F049138B-9D6D-4C36-81C4-EF4D5F14DA5A}" name="BLACK HILL" dataDxfId="367"/>
    <tableColumn id="6" xr3:uid="{1549510C-BD48-45C3-AA37-9708E1CA6CDF}" name="BRIDGEWATER" dataDxfId="366"/>
    <tableColumn id="7" xr3:uid="{052AA121-51CA-4F52-8191-DA3DEE61DE1D}" name="BELAIR" dataDxfId="365"/>
    <tableColumn id="8" xr3:uid="{C6385E6E-7F96-4F72-8203-840CD8AAA8F9}" name="CLELAND" dataDxfId="364"/>
    <tableColumn id="9" xr3:uid="{C000CEE1-7725-4650-A87A-5C06E75BCC66}" name="PORT ELLIOT" dataDxfId="363"/>
    <tableColumn id="10" xr3:uid="{82C970D9-874E-4550-AC19-DD1C09B7AB0C}" name="TOTAL" dataDxfId="362">
      <calculatedColumnFormula>SUM(Table2[[#This Row],[BLACK HILL]:[PORT ELLIOT]])</calculatedColumnFormula>
    </tableColumn>
  </tableColumns>
  <tableStyleInfo name="TableStyleLight15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CDE42FA0-8E00-4C74-A18A-04A76EC9441D}" name="Table151631" displayName="Table151631" ref="A44:J50" totalsRowShown="0" headerRowDxfId="224">
  <autoFilter ref="A44:J50" xr:uid="{CDE42FA0-8E00-4C74-A18A-04A76EC9441D}"/>
  <sortState xmlns:xlrd2="http://schemas.microsoft.com/office/spreadsheetml/2017/richdata2" ref="A45:J50">
    <sortCondition descending="1" ref="J44:J50"/>
  </sortState>
  <tableColumns count="10">
    <tableColumn id="1" xr3:uid="{4B303DEB-95FC-4411-894A-F614908DF129}" name="NAME"/>
    <tableColumn id="2" xr3:uid="{490F4B95-DAC2-404B-B8AA-BD70ECBB4C2B}" name="COURSE" dataDxfId="223"/>
    <tableColumn id="3" xr3:uid="{0A181FC5-76A3-408A-A095-B5F21EFE920F}" name="CATEGORY"/>
    <tableColumn id="4" xr3:uid="{24CC98DB-044B-4D42-8462-4557B43E4A00}" name="GENDER" dataDxfId="222"/>
    <tableColumn id="5" xr3:uid="{68567863-2CC9-4AD8-96DF-FB3AF8D9D50E}" name="BLACK HILL" dataDxfId="221"/>
    <tableColumn id="6" xr3:uid="{AE444A8C-242D-4DF1-AAF2-524DB3DE9793}" name="BRIDGEWATER" dataDxfId="220"/>
    <tableColumn id="7" xr3:uid="{40220EF8-4693-43E8-98E5-88B571CF283B}" name="BELAIR" dataDxfId="219"/>
    <tableColumn id="8" xr3:uid="{8F18C948-BAD4-45EC-8A18-8E0CEF91C327}" name="CLELAND" dataDxfId="218"/>
    <tableColumn id="9" xr3:uid="{84DFB69F-30CE-4A9C-952B-86F6C3DECAED}" name="PORT ELLIOT" dataDxfId="217"/>
    <tableColumn id="10" xr3:uid="{E03774D1-9DC4-46C2-B533-1E6EA0AB7359}" name="TOTAL" dataDxfId="216">
      <calculatedColumnFormula>SUM(Table151631[[#This Row],[BLACK HILL]:[PORT ELLIOT]])</calculatedColumnFormula>
    </tableColumn>
  </tableColumns>
  <tableStyleInfo name="TableStyleLight15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B75B55F7-CF7E-4043-AC5C-2688A1ACE268}" name="Table151732" displayName="Table151732" ref="A51:J60" totalsRowShown="0" headerRowDxfId="215">
  <autoFilter ref="A51:J60" xr:uid="{B75B55F7-CF7E-4043-AC5C-2688A1ACE268}"/>
  <sortState xmlns:xlrd2="http://schemas.microsoft.com/office/spreadsheetml/2017/richdata2" ref="A52:J60">
    <sortCondition descending="1" ref="J51:J60"/>
  </sortState>
  <tableColumns count="10">
    <tableColumn id="1" xr3:uid="{185A5B57-B457-4661-8B65-8DC343ED0042}" name="NAME"/>
    <tableColumn id="2" xr3:uid="{5E3CC117-11E2-4A31-9BFF-1B76812179C7}" name="COURSE" dataDxfId="214"/>
    <tableColumn id="3" xr3:uid="{B95A69E8-DE9C-44CA-ACB7-93C5E0738CCE}" name="CATEGORY"/>
    <tableColumn id="4" xr3:uid="{1A606A90-E136-4BE3-AA0D-C6C832FC78C1}" name="GENDER" dataDxfId="213"/>
    <tableColumn id="5" xr3:uid="{3BC736B8-1E6A-4C37-A0C7-ADDDBC25F477}" name="BLACK HILL" dataDxfId="212"/>
    <tableColumn id="6" xr3:uid="{7042FF6F-A47B-4E5A-B8F5-FD801E9CED3C}" name="BRIDGEWATER" dataDxfId="211"/>
    <tableColumn id="7" xr3:uid="{1CD143DA-702B-4E3A-8144-C21BACF39E92}" name="BELAIR" dataDxfId="210"/>
    <tableColumn id="8" xr3:uid="{C58FF8EC-C6AB-4BC1-A628-ED6DA208B630}" name="CLELAND" dataDxfId="209"/>
    <tableColumn id="9" xr3:uid="{E1E48117-F1B1-4481-829E-1B50CCACB4FF}" name="PORT ELLIOT" dataDxfId="208"/>
    <tableColumn id="10" xr3:uid="{8E48923C-AFC9-44F6-AB3F-BC5275371A68}" name="TOTAL" dataDxfId="207">
      <calculatedColumnFormula>SUM(Table151732[[#This Row],[BLACK HILL]:[PORT ELLIOT]])</calculatedColumnFormula>
    </tableColumn>
  </tableColumns>
  <tableStyleInfo name="TableStyleLight15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FAF54F10-2B94-49F6-924B-D2BF97220639}" name="Table151933" displayName="Table151933" ref="A61:J71" totalsRowShown="0" headerRowDxfId="206">
  <autoFilter ref="A61:J71" xr:uid="{FAF54F10-2B94-49F6-924B-D2BF97220639}"/>
  <sortState xmlns:xlrd2="http://schemas.microsoft.com/office/spreadsheetml/2017/richdata2" ref="A62:J71">
    <sortCondition descending="1" ref="J61:J71"/>
  </sortState>
  <tableColumns count="10">
    <tableColumn id="1" xr3:uid="{8D76F59C-0B6F-4BDC-A6E1-81D739350DD3}" name="NAME"/>
    <tableColumn id="2" xr3:uid="{EF86599B-59D9-4476-B597-36BAC5DD115B}" name="COURSE" dataDxfId="205"/>
    <tableColumn id="3" xr3:uid="{36A1F570-E571-43AD-98EB-4DC358D74E88}" name="CATEGORY"/>
    <tableColumn id="4" xr3:uid="{2EB6B624-CC5B-44AE-8596-794AC484DA4A}" name="GENDER" dataDxfId="204"/>
    <tableColumn id="5" xr3:uid="{097BFF0D-8B6E-4A22-A292-1656D1A9DD22}" name="BLACK HILL" dataDxfId="203"/>
    <tableColumn id="6" xr3:uid="{53137D01-C0E7-4966-8B59-96F3BBD3473D}" name="BRIDGEWATER" dataDxfId="202"/>
    <tableColumn id="7" xr3:uid="{540B3D7E-FBAE-4E5C-B46F-D52621D87819}" name="BELAIR" dataDxfId="201"/>
    <tableColumn id="8" xr3:uid="{77D1FE15-EFCB-4798-B6DF-22F904FF27C9}" name="CLELAND" dataDxfId="200"/>
    <tableColumn id="9" xr3:uid="{39B032D6-A80A-46A4-8147-9EC5D3D9F051}" name="PORT ELLIOT" dataDxfId="199"/>
    <tableColumn id="10" xr3:uid="{6E31F299-7B79-44B7-A71B-28D45DCF34A2}" name="TOTAL" dataDxfId="198">
      <calculatedColumnFormula>SUM(Table151933[[#This Row],[BLACK HILL]:[PORT ELLIOT]])</calculatedColumnFormula>
    </tableColumn>
  </tableColumns>
  <tableStyleInfo name="TableStyleLight15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1A7BBD17-3889-4517-82F5-2BC6A5FED25E}" name="Table152034" displayName="Table152034" ref="A72:J74" totalsRowShown="0" headerRowDxfId="197">
  <autoFilter ref="A72:J74" xr:uid="{1A7BBD17-3889-4517-82F5-2BC6A5FED25E}"/>
  <sortState xmlns:xlrd2="http://schemas.microsoft.com/office/spreadsheetml/2017/richdata2" ref="A73:J74">
    <sortCondition descending="1" ref="J7:J11"/>
  </sortState>
  <tableColumns count="10">
    <tableColumn id="1" xr3:uid="{B945250B-EB6F-4BD0-96BB-6239503F40BF}" name="NAME"/>
    <tableColumn id="2" xr3:uid="{8B06B6E8-580D-4AFA-B338-DED8E58BD042}" name="COURSE" dataDxfId="196"/>
    <tableColumn id="3" xr3:uid="{38E8C4F7-E291-4D5C-A2A2-8314772A9FAD}" name="CATEGORY"/>
    <tableColumn id="4" xr3:uid="{9B1F8260-8942-44C3-BDCD-D024B6E36898}" name="GENDER" dataDxfId="195"/>
    <tableColumn id="5" xr3:uid="{B0C7CE40-784B-4F4F-A85F-2009AC29C18B}" name="BLACK HILL" dataDxfId="194"/>
    <tableColumn id="6" xr3:uid="{5A10B02F-78A4-48F9-84A0-01DC65A0970A}" name="BRIDGEWATER" dataDxfId="193"/>
    <tableColumn id="7" xr3:uid="{3B00F9C8-EC84-4B9B-85F9-F4266A3046DF}" name="BELAIR" dataDxfId="192"/>
    <tableColumn id="8" xr3:uid="{6BC22939-CBF3-4A5D-AF19-290B82162519}" name="CLELAND" dataDxfId="191"/>
    <tableColumn id="9" xr3:uid="{55C7DF23-D17C-48DA-8634-73D94ECD8A1F}" name="PORT ELLIOT" dataDxfId="190"/>
    <tableColumn id="10" xr3:uid="{451817FF-2F18-489E-9CDC-A87C17CA1067}" name="TOTAL" dataDxfId="189">
      <calculatedColumnFormula>SUM(Table152034[[#This Row],[BLACK HILL]:[PORT ELLIOT]])</calculatedColumnFormula>
    </tableColumn>
  </tableColumns>
  <tableStyleInfo name="TableStyleLight15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D2D9011A-80E0-418B-BAF9-3EE01F8433FC}" name="Table152335" displayName="Table152335" ref="A111:J120" totalsRowShown="0" headerRowDxfId="188">
  <autoFilter ref="A111:J120" xr:uid="{D2D9011A-80E0-418B-BAF9-3EE01F8433FC}"/>
  <sortState xmlns:xlrd2="http://schemas.microsoft.com/office/spreadsheetml/2017/richdata2" ref="A112:J120">
    <sortCondition descending="1" ref="J111:J120"/>
  </sortState>
  <tableColumns count="10">
    <tableColumn id="1" xr3:uid="{08EE4CD3-40F2-45D6-9CD2-3A4DC373998F}" name="NAME"/>
    <tableColumn id="2" xr3:uid="{5DA7DC52-D8A6-4777-83B4-4F851A028D07}" name="COURSE" dataDxfId="187"/>
    <tableColumn id="3" xr3:uid="{2A584A55-EAA2-4164-ACC4-7887CCB83EC7}" name="CATEGORY"/>
    <tableColumn id="4" xr3:uid="{FE330BC0-3A2D-4C6F-B15A-80DDF01A9815}" name="GENDER" dataDxfId="186"/>
    <tableColumn id="5" xr3:uid="{0BA4A964-4D96-4DBA-9440-74D0DC330CD0}" name="BLACK HILL" dataDxfId="185"/>
    <tableColumn id="6" xr3:uid="{89960340-0AF5-4347-A53D-9A3CB23804A5}" name="BRIDGEWATER" dataDxfId="184"/>
    <tableColumn id="7" xr3:uid="{79CFE356-9399-4549-8737-5A2157FF21B8}" name="BELAIR" dataDxfId="183"/>
    <tableColumn id="8" xr3:uid="{6A5DA284-3340-4958-8ECA-2A27340C111F}" name="CLELAND" dataDxfId="182"/>
    <tableColumn id="9" xr3:uid="{30B2472A-C71D-4798-B762-FE8DEB02480A}" name="PORT ELLIOT" dataDxfId="181"/>
    <tableColumn id="10" xr3:uid="{D6DF5653-F711-462E-AD34-2F39E13C98F4}" name="TOTAL" dataDxfId="180">
      <calculatedColumnFormula>SUM(Table152335[[#This Row],[BLACK HILL]:[PORT ELLIOT]])</calculatedColumnFormula>
    </tableColumn>
  </tableColumns>
  <tableStyleInfo name="TableStyleLight15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25ED1457-EC63-46FD-A6B1-04A6F4B1AB87}" name="Table15162436" displayName="Table15162436" ref="A121:J134" totalsRowShown="0" headerRowDxfId="179">
  <autoFilter ref="A121:J134" xr:uid="{25ED1457-EC63-46FD-A6B1-04A6F4B1AB87}"/>
  <sortState xmlns:xlrd2="http://schemas.microsoft.com/office/spreadsheetml/2017/richdata2" ref="A122:J134">
    <sortCondition descending="1" ref="J121:J134"/>
  </sortState>
  <tableColumns count="10">
    <tableColumn id="1" xr3:uid="{428E0526-0B7C-46F5-9596-F3386AA13FE2}" name="NAME"/>
    <tableColumn id="2" xr3:uid="{98B8E289-0497-45F3-B70C-A20B8588EB96}" name="COURSE" dataDxfId="178"/>
    <tableColumn id="3" xr3:uid="{82CF543D-4FA1-43B7-BFB4-03FA1BCAF407}" name="CATEGORY"/>
    <tableColumn id="4" xr3:uid="{527E09E1-009B-4CD8-A42D-B14DAB245334}" name="GENDER" dataDxfId="177"/>
    <tableColumn id="5" xr3:uid="{4079F7C2-0F70-4C36-A76C-8E328E52B60F}" name="BLACK HILL" dataDxfId="176"/>
    <tableColumn id="6" xr3:uid="{65B20F20-7E99-4D85-A927-B3CB962F78FF}" name="BRIDGEWATER" dataDxfId="175"/>
    <tableColumn id="7" xr3:uid="{3CC53422-A5BC-4F7F-8743-0F983CB20C61}" name="BELAIR" dataDxfId="174"/>
    <tableColumn id="8" xr3:uid="{67AF8F18-66EB-4AD1-B68F-5A7BF436A7EF}" name="CLELAND" dataDxfId="173"/>
    <tableColumn id="9" xr3:uid="{BFA2650C-8D76-49DD-A2CE-8083F66816F1}" name="PORT ELLIOT" dataDxfId="172"/>
    <tableColumn id="10" xr3:uid="{6EB1E6E6-649E-4601-A3A1-F2E459735285}" name="TOTAL" dataDxfId="171">
      <calculatedColumnFormula>SUM(Table15162436[[#This Row],[BLACK HILL]:[PORT ELLIOT]])</calculatedColumnFormula>
    </tableColumn>
  </tableColumns>
  <tableStyleInfo name="TableStyleLight15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DAEABE41-892C-4C9E-AA91-B8F5DF5FA0F3}" name="Table15172537" displayName="Table15172537" ref="A135:J143" totalsRowShown="0" headerRowDxfId="170">
  <autoFilter ref="A135:J143" xr:uid="{DAEABE41-892C-4C9E-AA91-B8F5DF5FA0F3}"/>
  <sortState xmlns:xlrd2="http://schemas.microsoft.com/office/spreadsheetml/2017/richdata2" ref="A136:J143">
    <sortCondition descending="1" ref="J135:J143"/>
  </sortState>
  <tableColumns count="10">
    <tableColumn id="1" xr3:uid="{748DA2A0-1B84-45FC-B8CD-7DA3F67F5474}" name="NAME"/>
    <tableColumn id="2" xr3:uid="{A3A5D47B-CC92-4389-BEE9-EACE91470C4E}" name="COURSE" dataDxfId="169"/>
    <tableColumn id="3" xr3:uid="{6566E431-1EE9-4012-940B-86C7F65F7A8F}" name="CATEGORY"/>
    <tableColumn id="4" xr3:uid="{C987C14C-D2B4-4AA0-9DCE-58FF4421AFFB}" name="GENDER" dataDxfId="168"/>
    <tableColumn id="5" xr3:uid="{2EDE805A-CA1F-4645-97A1-83B6714F62E5}" name="BLACK HILL" dataDxfId="167"/>
    <tableColumn id="6" xr3:uid="{81FF7F88-91EA-4A65-ACFC-0A24451DAC5D}" name="BRIDGEWATER" dataDxfId="166"/>
    <tableColumn id="7" xr3:uid="{07304579-0DF2-426C-9CFD-2B3AA1734889}" name="BELAIR" dataDxfId="165"/>
    <tableColumn id="8" xr3:uid="{28DEE4AD-7035-43DE-AA2D-C8F723C0AE37}" name="CLELAND" dataDxfId="164"/>
    <tableColumn id="9" xr3:uid="{B2A5F71A-5A2F-442B-BBFD-3597CE8896A7}" name="PORT ELLIOT" dataDxfId="163"/>
    <tableColumn id="10" xr3:uid="{24275406-2648-489C-9B69-D190A26FF5CA}" name="TOTAL" dataDxfId="162">
      <calculatedColumnFormula>SUM(Table15172537[[#This Row],[BLACK HILL]:[PORT ELLIOT]])</calculatedColumnFormula>
    </tableColumn>
  </tableColumns>
  <tableStyleInfo name="TableStyleLight15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2753F833-B5F7-4195-A726-0DD495179BA1}" name="Table15192638" displayName="Table15192638" ref="A144:J154" totalsRowShown="0" headerRowDxfId="161">
  <autoFilter ref="A144:J154" xr:uid="{2753F833-B5F7-4195-A726-0DD495179BA1}"/>
  <sortState xmlns:xlrd2="http://schemas.microsoft.com/office/spreadsheetml/2017/richdata2" ref="A145:J154">
    <sortCondition descending="1" ref="J144:J154"/>
  </sortState>
  <tableColumns count="10">
    <tableColumn id="1" xr3:uid="{1559E117-B02A-4F02-8A29-50D32230DF48}" name="NAME"/>
    <tableColumn id="2" xr3:uid="{2A4FB755-839F-41E8-98A9-A7FF5441DE3F}" name="COURSE" dataDxfId="160"/>
    <tableColumn id="3" xr3:uid="{ED704FC8-0273-4BA4-93E6-3FD368E8D479}" name="CATEGORY"/>
    <tableColumn id="4" xr3:uid="{3255146C-2B92-4050-BF9B-49D06CCFB140}" name="GENDER" dataDxfId="159"/>
    <tableColumn id="5" xr3:uid="{1C9AF837-8ED2-4246-A2D2-A11E2E390BAB}" name="BLACK HILL" dataDxfId="158"/>
    <tableColumn id="6" xr3:uid="{12AFB417-6FEB-48AF-8E86-265EA6E4B525}" name="BRIDGEWATER" dataDxfId="157"/>
    <tableColumn id="7" xr3:uid="{8516119D-BD5E-4F7C-A277-E076BCA53C35}" name="BELAIR" dataDxfId="156"/>
    <tableColumn id="8" xr3:uid="{BD24398C-84F4-4645-A446-AF3D4FD7D79B}" name="CLELAND" dataDxfId="155"/>
    <tableColumn id="9" xr3:uid="{48421540-0AD9-4F2E-8CBD-B662A12F68EB}" name="PORT ELLIOT" dataDxfId="154"/>
    <tableColumn id="10" xr3:uid="{DE24A026-818C-4E9E-9691-AA74193182DC}" name="TOTAL" dataDxfId="153">
      <calculatedColumnFormula>SUM(Table15192638[[#This Row],[BLACK HILL]:[PORT ELLIOT]])</calculatedColumnFormula>
    </tableColumn>
  </tableColumns>
  <tableStyleInfo name="TableStyleLight15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400C1DFC-0911-4586-8D91-7A34AEF1A97F}" name="Table15202739" displayName="Table15202739" ref="A155:J162" totalsRowShown="0" headerRowDxfId="152">
  <autoFilter ref="A155:J162" xr:uid="{400C1DFC-0911-4586-8D91-7A34AEF1A97F}"/>
  <sortState xmlns:xlrd2="http://schemas.microsoft.com/office/spreadsheetml/2017/richdata2" ref="A156:J162">
    <sortCondition descending="1" ref="J155:J162"/>
  </sortState>
  <tableColumns count="10">
    <tableColumn id="1" xr3:uid="{B830EF4F-CC41-4931-99AA-FE108571897B}" name="NAME"/>
    <tableColumn id="2" xr3:uid="{E2D10C7B-BFED-4A2B-9C46-EF9C56D951C9}" name="COURSE" dataDxfId="151"/>
    <tableColumn id="3" xr3:uid="{67D7502C-0BEB-47DB-8D26-7AB89226CCF5}" name="CATEGORY"/>
    <tableColumn id="4" xr3:uid="{AD3EF912-757B-4799-864B-06E3DA10BB1F}" name="GENDER" dataDxfId="150"/>
    <tableColumn id="5" xr3:uid="{239AE239-7BE6-4B35-B0C6-11BFA2DDC0B1}" name="BLACK HILL" dataDxfId="149"/>
    <tableColumn id="6" xr3:uid="{07B0E6B2-1909-46D6-801C-9FCD8E605453}" name="BRIDGEWATER" dataDxfId="148"/>
    <tableColumn id="7" xr3:uid="{828491BA-D053-491E-8368-9DCA5F0C97B5}" name="BELAIR" dataDxfId="147"/>
    <tableColumn id="8" xr3:uid="{115C99A3-9999-4955-B91B-A4945EED7F2E}" name="CLELAND" dataDxfId="146"/>
    <tableColumn id="9" xr3:uid="{E8DD2CC6-1EAC-4CD1-8837-1C4E9204A2A0}" name="PORT ELLIOT" dataDxfId="145"/>
    <tableColumn id="10" xr3:uid="{64691322-754C-425B-BA56-CC1425532B24}" name="TOTAL" dataDxfId="144">
      <calculatedColumnFormula>SUM(Table15202739[[#This Row],[BLACK HILL]:[PORT ELLIOT]])</calculatedColumnFormula>
    </tableColumn>
  </tableColumns>
  <tableStyleInfo name="TableStyleLight15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DB7E2A45-B1CD-4786-ABBE-DB0BF38CAAB3}" name="Table1520273940" displayName="Table1520273940" ref="A163:J165" totalsRowShown="0" headerRowDxfId="143">
  <autoFilter ref="A163:J165" xr:uid="{DB7E2A45-B1CD-4786-ABBE-DB0BF38CAAB3}"/>
  <tableColumns count="10">
    <tableColumn id="1" xr3:uid="{097086AF-DD33-44DD-B449-30D7367CC6FC}" name="NAME"/>
    <tableColumn id="2" xr3:uid="{9D9E7B54-717F-4E17-BC2B-BCA056D4233B}" name="COURSE" dataDxfId="142"/>
    <tableColumn id="3" xr3:uid="{797E9CEF-F836-4140-A7FA-BD665AF6DD40}" name="CATEGORY"/>
    <tableColumn id="4" xr3:uid="{E8A1A9B6-BDA8-42CE-ABD7-C8A62BD95838}" name="GENDER" dataDxfId="141"/>
    <tableColumn id="5" xr3:uid="{E415870F-6391-4E50-AB0E-5E44DE71D6CF}" name="BLACK HILL" dataDxfId="140"/>
    <tableColumn id="6" xr3:uid="{41FA6DF2-B3CE-4829-AEAE-CF055351BA7C}" name="BRIDGEWATER" dataDxfId="139"/>
    <tableColumn id="7" xr3:uid="{8157FAAE-8406-4128-B7B7-9F010D8D6D11}" name="BELAIR" dataDxfId="138"/>
    <tableColumn id="8" xr3:uid="{E94F77A5-6546-4F63-9C89-A7716A3688D8}" name="CLELAND" dataDxfId="137"/>
    <tableColumn id="9" xr3:uid="{783A2395-D046-4479-9D1E-F33D7AAAC3CD}" name="PORT ELLIOT" dataDxfId="136"/>
    <tableColumn id="10" xr3:uid="{0E497801-398B-4995-9120-942E2CE876D4}" name="TOTAL" dataDxfId="135">
      <calculatedColumnFormula>SUM(Table1520273940[[#This Row],[BLACK HILL]:[PORT ELLIOT]])</calculatedColumnFormula>
    </tableColumn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90272D7-4D9A-43A0-AF2D-0F6D659B439F}" name="Table18" displayName="Table18" ref="A2:J38" totalsRowShown="0" headerRowDxfId="361">
  <autoFilter ref="A2:J38" xr:uid="{A83EABDB-A3D6-4AF6-94C5-D2BA45654708}">
    <filterColumn colId="2">
      <filters>
        <filter val="&lt; 20"/>
      </filters>
    </filterColumn>
  </autoFilter>
  <sortState xmlns:xlrd2="http://schemas.microsoft.com/office/spreadsheetml/2017/richdata2" ref="A3:J38">
    <sortCondition ref="A2:A38"/>
  </sortState>
  <tableColumns count="10">
    <tableColumn id="1" xr3:uid="{72D003A1-62F3-4F2F-BFD3-B21794AABA16}" name="NAME"/>
    <tableColumn id="2" xr3:uid="{F25DEDB1-745E-4DAC-8193-F01DDFA3FBC4}" name="COURSE" dataDxfId="360"/>
    <tableColumn id="3" xr3:uid="{4F2B2981-2B40-4BF9-A98B-78C7C418626D}" name="CATEGORY"/>
    <tableColumn id="4" xr3:uid="{7663FCE6-C140-412F-82BE-A81BB1A68918}" name="GENDER" dataDxfId="359"/>
    <tableColumn id="5" xr3:uid="{5CFF3ECD-DDD1-47FC-B7C0-BFAAAAD2600C}" name="BLACK HILL" dataDxfId="358"/>
    <tableColumn id="6" xr3:uid="{0153F582-7077-4E1D-A61D-5DF2F2EEEAD6}" name="BRIDGEWATER"/>
    <tableColumn id="7" xr3:uid="{F9387A12-5381-4CEA-98D3-B6AAD7E0B4B3}" name="BELAIR"/>
    <tableColumn id="8" xr3:uid="{1D4E9798-37EA-4113-B24F-19F7C5FC341C}" name="CLELAND"/>
    <tableColumn id="9" xr3:uid="{C7870D88-7FE3-485D-84A4-CECEF26D933A}" name="PORT ELLIOT"/>
    <tableColumn id="10" xr3:uid="{A2D9DD30-A0F4-4B77-B52E-8C38A1EF75AB}" name="TOTAL" dataDxfId="357">
      <calculatedColumnFormula>SUM(Table18[[#This Row],[BLACK HILL]:[PORT ELLIOT]])</calculatedColumnFormula>
    </tableColumn>
  </tableColumns>
  <tableStyleInfo name="TableStyleLight15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99A66B9-C046-4A84-B88D-4FB0CD65A347}" name="Table146" displayName="Table146" ref="A2:J12" totalsRowShown="0" headerRowDxfId="134">
  <autoFilter ref="A2:J12" xr:uid="{A83EABDB-A3D6-4AF6-94C5-D2BA45654708}"/>
  <sortState xmlns:xlrd2="http://schemas.microsoft.com/office/spreadsheetml/2017/richdata2" ref="A3:J12">
    <sortCondition descending="1" ref="J2:J12"/>
  </sortState>
  <tableColumns count="10">
    <tableColumn id="1" xr3:uid="{112DADCB-CE95-4D29-BD75-654D4511EAE4}" name="NAME"/>
    <tableColumn id="2" xr3:uid="{B143E726-B413-4634-AE81-B7D085C444D4}" name="DISTANCE" dataDxfId="133"/>
    <tableColumn id="3" xr3:uid="{DD866928-E216-4471-AD40-4B2627E7F1EA}" name="CATEGORY"/>
    <tableColumn id="4" xr3:uid="{F85D4BAC-CEBF-4645-98DE-1E71456EB11C}" name="GENDER" dataDxfId="132"/>
    <tableColumn id="5" xr3:uid="{2A5C3C2F-3E72-46C9-8D06-12CD1912857B}" name="BLACK HILL" dataDxfId="131"/>
    <tableColumn id="6" xr3:uid="{23E9AF5C-FA6F-4C47-AB65-2545455CF5B5}" name="BRIDGEWATER" dataDxfId="130"/>
    <tableColumn id="7" xr3:uid="{E0C604CB-A816-4474-B105-FD92A01A195F}" name="BELAIR" dataDxfId="129"/>
    <tableColumn id="8" xr3:uid="{28EADF7E-F72D-430A-8D99-6FB4E37998C7}" name="CLELAND" dataDxfId="128"/>
    <tableColumn id="9" xr3:uid="{EE7A5399-877B-46D8-B0B5-A06A636E5296}" name="PORT ELLIOT" dataDxfId="127"/>
    <tableColumn id="10" xr3:uid="{CF28B8DD-7859-4EE0-BBC0-4B9AE95FE0CF}" name="TOTAL" dataDxfId="126">
      <calculatedColumnFormula>SUM(Table146[[#This Row],[BLACK HILL]:[PORT ELLIOT]])</calculatedColumnFormula>
    </tableColumn>
  </tableColumns>
  <tableStyleInfo name="TableStyleLight15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110F1F4-293F-4A72-ABF8-EFD1150F0921}" name="Table257" displayName="Table257" ref="A14:J23" totalsRowShown="0" headerRowDxfId="125">
  <autoFilter ref="A14:J23" xr:uid="{A089696D-ECED-46E7-9A4C-6784B92DED2D}"/>
  <sortState xmlns:xlrd2="http://schemas.microsoft.com/office/spreadsheetml/2017/richdata2" ref="A15:J23">
    <sortCondition descending="1" ref="J14:J23"/>
  </sortState>
  <tableColumns count="10">
    <tableColumn id="1" xr3:uid="{DBA14456-127F-46DE-856A-75E88C86B440}" name="NAME"/>
    <tableColumn id="2" xr3:uid="{46F1E833-3980-4A39-9407-FAD644FF3050}" name="DISTANCE" dataDxfId="124"/>
    <tableColumn id="3" xr3:uid="{0861C44E-CF34-4ADC-B123-EA0F8AE5C144}" name="CATEGORY"/>
    <tableColumn id="4" xr3:uid="{EA56E54A-7D1F-4507-9393-9BE816512BCE}" name="GENDER" dataDxfId="123"/>
    <tableColumn id="5" xr3:uid="{1849BA8D-7B86-4A2E-8102-72A08238F3C9}" name="BLACK HILL" dataDxfId="122"/>
    <tableColumn id="6" xr3:uid="{AB1C1586-DDDE-4D9F-A229-734BB2B4D379}" name="BRIDGEWATER" dataDxfId="121"/>
    <tableColumn id="7" xr3:uid="{84554115-3329-4E74-9336-E54199711EDC}" name="BELAIR" dataDxfId="120"/>
    <tableColumn id="8" xr3:uid="{FB51829A-7151-4E6E-887B-D516D89938EC}" name="CLELAND" dataDxfId="119"/>
    <tableColumn id="9" xr3:uid="{920E392A-878E-4078-83F2-E8E7EFE6B0E7}" name="PORT ELLIOT" dataDxfId="118"/>
    <tableColumn id="10" xr3:uid="{A369C68F-C7D1-40CF-9ECC-89411065C925}" name="TOTAL" dataDxfId="117">
      <calculatedColumnFormula>SUM(Table257[[#This Row],[BLACK HILL]:[PORT ELLIOT]])</calculatedColumnFormula>
    </tableColumn>
  </tableColumns>
  <tableStyleInfo name="TableStyleLight15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31FEE02B-3CBC-438A-8131-D06CEF238402}" name="Table182841" displayName="Table182841" ref="A2:J11" totalsRowShown="0" headerRowDxfId="116">
  <autoFilter ref="A2:J11" xr:uid="{31FEE02B-3CBC-438A-8131-D06CEF238402}"/>
  <sortState xmlns:xlrd2="http://schemas.microsoft.com/office/spreadsheetml/2017/richdata2" ref="A3:J11">
    <sortCondition descending="1" ref="J2:J11"/>
  </sortState>
  <tableColumns count="10">
    <tableColumn id="1" xr3:uid="{5C14E5F2-4818-4FEF-BBD1-D5A6AC97A7DE}" name="NAME"/>
    <tableColumn id="2" xr3:uid="{CACCF73E-8E8D-4DAC-9D99-F0395627C88B}" name="COURSE" dataDxfId="115"/>
    <tableColumn id="3" xr3:uid="{ED1D4BC0-42B0-411F-BF73-82E9B437E083}" name="CATEGORY"/>
    <tableColumn id="4" xr3:uid="{F1FFED38-D413-4F22-9096-011E14B06311}" name="GENDER" dataDxfId="114"/>
    <tableColumn id="5" xr3:uid="{0624F7AC-7CD4-4A99-AA4E-CB0F12D1ED08}" name="BLACK HILL" dataDxfId="113"/>
    <tableColumn id="6" xr3:uid="{83794842-031F-4353-B8E9-E1B09FB7D81B}" name="BRIDGEWATER" dataDxfId="112"/>
    <tableColumn id="7" xr3:uid="{61AFDFDF-9D4C-4D00-BFCD-3F3107DC76D3}" name="BELAIR" dataDxfId="111"/>
    <tableColumn id="8" xr3:uid="{A35691DA-AF70-446A-959C-6FEEDB098BB2}" name="CLELAND" dataDxfId="110"/>
    <tableColumn id="9" xr3:uid="{FC4483DB-4790-41E2-B4AE-8DFC3C269962}" name="PORT ELLIOT" dataDxfId="109"/>
    <tableColumn id="10" xr3:uid="{3A6531DF-01C2-4B8C-B825-BCD02A569EB9}" name="TOTAL" dataDxfId="108">
      <calculatedColumnFormula>SUM(Table182841[[#This Row],[BLACK HILL]:[PORT ELLIOT]])</calculatedColumnFormula>
    </tableColumn>
  </tableColumns>
  <tableStyleInfo name="TableStyleLight15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65AC678E-71B6-4924-9D63-FCFB6CDEDDAE}" name="Table292942" displayName="Table292942" ref="A68:J77" totalsRowShown="0" headerRowDxfId="107">
  <autoFilter ref="A68:J77" xr:uid="{65AC678E-71B6-4924-9D63-FCFB6CDEDDAE}"/>
  <sortState xmlns:xlrd2="http://schemas.microsoft.com/office/spreadsheetml/2017/richdata2" ref="A69:J77">
    <sortCondition descending="1" ref="J68:J77"/>
  </sortState>
  <tableColumns count="10">
    <tableColumn id="1" xr3:uid="{4FC52069-9863-493A-A21C-B1654C625D3E}" name="NAME"/>
    <tableColumn id="2" xr3:uid="{C5124562-FBB3-4C5F-9A86-D44FAD4C4436}" name="COURSE" dataDxfId="106"/>
    <tableColumn id="3" xr3:uid="{082216FC-28B7-45BC-BC11-0344CC55DB72}" name="CATEGORY"/>
    <tableColumn id="4" xr3:uid="{8AD3944A-48B1-4A73-84D9-32BC5FEF0E00}" name="GENDER" dataDxfId="105"/>
    <tableColumn id="5" xr3:uid="{52EB0DA9-C9FB-4393-9611-A0C990386665}" name="BLACK HILL" dataDxfId="104"/>
    <tableColumn id="6" xr3:uid="{97302B50-8C89-4791-8338-0AC7085C1218}" name="BRIDGEWATER" dataDxfId="103"/>
    <tableColumn id="7" xr3:uid="{FD5DCB9C-46ED-476F-8BA6-6A542E95BE51}" name="BELAIR" dataDxfId="102"/>
    <tableColumn id="8" xr3:uid="{CCD05BC3-FAA5-44A1-BA37-6D369E199166}" name="CLELAND" dataDxfId="101"/>
    <tableColumn id="9" xr3:uid="{7F160CA1-6C5C-437F-8E86-B6F771F698D7}" name="PORT ELLIOT" dataDxfId="100"/>
    <tableColumn id="10" xr3:uid="{A42C5B65-2A31-4221-AE9E-88A7750225F0}" name="TOTAL" dataDxfId="99">
      <calculatedColumnFormula>SUM(Table292942[[#This Row],[BLACK HILL]:[PORT ELLIOT]])</calculatedColumnFormula>
    </tableColumn>
  </tableColumns>
  <tableStyleInfo name="TableStyleLight15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A011A95D-987D-4FFC-A0B6-A7D1C0355168}" name="Table153043" displayName="Table153043" ref="A12:J22" totalsRowShown="0" headerRowDxfId="98">
  <autoFilter ref="A12:J22" xr:uid="{A011A95D-987D-4FFC-A0B6-A7D1C0355168}"/>
  <sortState xmlns:xlrd2="http://schemas.microsoft.com/office/spreadsheetml/2017/richdata2" ref="A13:J22">
    <sortCondition descending="1" ref="J12:J22"/>
  </sortState>
  <tableColumns count="10">
    <tableColumn id="1" xr3:uid="{DEEDECC2-A544-4072-8B46-0BD58D8829BD}" name="NAME"/>
    <tableColumn id="2" xr3:uid="{68F7F9C0-49F7-4C31-9AE5-E3EAE5EDB4C5}" name="COURSE" dataDxfId="97"/>
    <tableColumn id="3" xr3:uid="{DC21FE9A-0936-4169-B3F6-4F2DA611B3B0}" name="CATEGORY"/>
    <tableColumn id="4" xr3:uid="{250410D7-111D-4A94-9CD2-33950E4F9C1C}" name="GENDER" dataDxfId="96"/>
    <tableColumn id="5" xr3:uid="{A9CF9C33-ADF2-4E64-8EAA-2C4CC4A15A0E}" name="BLACK HILL" dataDxfId="95"/>
    <tableColumn id="6" xr3:uid="{107E589A-5D59-47C7-958D-22789F213C84}" name="BRIDGEWATER" dataDxfId="94"/>
    <tableColumn id="7" xr3:uid="{816191D3-5EF5-4AA3-BB08-8C47B59B8B4D}" name="BELAIR" dataDxfId="93"/>
    <tableColumn id="8" xr3:uid="{6394F65E-65DA-457A-910D-5D32DF182B6A}" name="CLELAND" dataDxfId="92"/>
    <tableColumn id="9" xr3:uid="{4E00B5D6-A315-47D4-A753-537E02B85AE9}" name="PORT ELLIOT" dataDxfId="91"/>
    <tableColumn id="10" xr3:uid="{CCB63E40-29FE-4915-92B3-2EB8157DF356}" name="TOTAL" dataDxfId="90">
      <calculatedColumnFormula>SUM(Table153043[[#This Row],[BLACK HILL]:[PORT ELLIOT]])</calculatedColumnFormula>
    </tableColumn>
  </tableColumns>
  <tableStyleInfo name="TableStyleLight15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83708F7B-748D-4404-BC59-086345DE8892}" name="Table15163144" displayName="Table15163144" ref="A23:J33" totalsRowShown="0" headerRowDxfId="89">
  <autoFilter ref="A23:J33" xr:uid="{83708F7B-748D-4404-BC59-086345DE8892}"/>
  <sortState xmlns:xlrd2="http://schemas.microsoft.com/office/spreadsheetml/2017/richdata2" ref="A24:J33">
    <sortCondition descending="1" ref="J23:J33"/>
  </sortState>
  <tableColumns count="10">
    <tableColumn id="1" xr3:uid="{45B4A741-5EC2-4C6E-B1BD-9427A823DB63}" name="NAME"/>
    <tableColumn id="2" xr3:uid="{695BF769-B834-4516-BAF1-740212362B0A}" name="COURSE" dataDxfId="88"/>
    <tableColumn id="3" xr3:uid="{D25BAD9E-EEF4-4A7E-8FC6-4B7F4780E9BD}" name="CATEGORY"/>
    <tableColumn id="4" xr3:uid="{7462C16B-F323-4152-BB40-7913C8226D32}" name="GENDER" dataDxfId="87"/>
    <tableColumn id="5" xr3:uid="{F14C44F0-645F-477A-9027-9FE148FFF744}" name="BLACK HILL" dataDxfId="86"/>
    <tableColumn id="6" xr3:uid="{22D4CE4D-69F7-451E-B456-97B03608FB3C}" name="BRIDGEWATER" dataDxfId="85"/>
    <tableColumn id="7" xr3:uid="{A3296728-54D0-4454-92D8-84F7FBF00CAE}" name="BELAIR" dataDxfId="84"/>
    <tableColumn id="8" xr3:uid="{85147E44-07CC-4F20-BAAC-99FDE6E2790D}" name="CLELAND" dataDxfId="83"/>
    <tableColumn id="9" xr3:uid="{E954AB06-EA46-40BE-B45D-C596876B3468}" name="PORT ELLIOT" dataDxfId="82"/>
    <tableColumn id="10" xr3:uid="{C3BE8D75-F99F-43AD-8334-B1DDC544B3B5}" name="TOTAL" dataDxfId="81">
      <calculatedColumnFormula>SUM(Table15163144[[#This Row],[BLACK HILL]:[PORT ELLIOT]])</calculatedColumnFormula>
    </tableColumn>
  </tableColumns>
  <tableStyleInfo name="TableStyleLight15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1BB14F17-C8CB-40A7-A89F-B293CE93B2E1}" name="Table15173245" displayName="Table15173245" ref="A34:J43" totalsRowShown="0" headerRowDxfId="80">
  <autoFilter ref="A34:J43" xr:uid="{1BB14F17-C8CB-40A7-A89F-B293CE93B2E1}"/>
  <sortState xmlns:xlrd2="http://schemas.microsoft.com/office/spreadsheetml/2017/richdata2" ref="A35:J43">
    <sortCondition descending="1" ref="J34:J43"/>
  </sortState>
  <tableColumns count="10">
    <tableColumn id="1" xr3:uid="{502D6A54-AAF3-4C84-B106-0A67C9B883D3}" name="NAME"/>
    <tableColumn id="2" xr3:uid="{ACD59F91-96A6-489D-8D2F-0A446AF19C6B}" name="COURSE" dataDxfId="79"/>
    <tableColumn id="3" xr3:uid="{510C0AC2-B440-4F20-BCD1-EBEEFB459BF3}" name="CATEGORY"/>
    <tableColumn id="4" xr3:uid="{2E90EA55-EC11-4DE6-9EC6-94B056183759}" name="GENDER" dataDxfId="78"/>
    <tableColumn id="5" xr3:uid="{618AA609-551C-473C-857B-20C6CA1B8394}" name="BLACK HILL" dataDxfId="77"/>
    <tableColumn id="6" xr3:uid="{42DBA887-BC20-490E-B119-0948953D8DF8}" name="BRIDGEWATER" dataDxfId="76"/>
    <tableColumn id="7" xr3:uid="{9F5791C6-CD4F-4ED7-822E-8C8ED05ACF13}" name="BELAIR" dataDxfId="75"/>
    <tableColumn id="8" xr3:uid="{F659D3AE-34A1-47D4-997C-C352A249A279}" name="CLELAND" dataDxfId="74"/>
    <tableColumn id="9" xr3:uid="{4E599284-A711-44DB-9912-CDACA86EEF15}" name="PORT ELLIOT" dataDxfId="73"/>
    <tableColumn id="10" xr3:uid="{FF0D65A8-E4AC-45AF-9452-D05DB8798B2F}" name="TOTAL" dataDxfId="72">
      <calculatedColumnFormula>SUM(Table15173245[[#This Row],[BLACK HILL]:[PORT ELLIOT]])</calculatedColumnFormula>
    </tableColumn>
  </tableColumns>
  <tableStyleInfo name="TableStyleLight15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A7883C0B-749B-479A-8236-09C193F271E6}" name="Table15193346" displayName="Table15193346" ref="A44:J57" totalsRowShown="0" headerRowDxfId="71">
  <autoFilter ref="A44:J57" xr:uid="{A7883C0B-749B-479A-8236-09C193F271E6}"/>
  <sortState xmlns:xlrd2="http://schemas.microsoft.com/office/spreadsheetml/2017/richdata2" ref="A45:J57">
    <sortCondition descending="1" ref="J44:J57"/>
  </sortState>
  <tableColumns count="10">
    <tableColumn id="1" xr3:uid="{CF48389A-EA17-4B06-8D12-B73ECD860DF3}" name="NAME"/>
    <tableColumn id="2" xr3:uid="{E4851250-6586-43C3-9D7B-CD5BFCDBDC03}" name="COURSE" dataDxfId="70"/>
    <tableColumn id="3" xr3:uid="{C05B54B1-FAAD-413B-8B1A-68A3EB8A1BB1}" name="CATEGORY"/>
    <tableColumn id="4" xr3:uid="{BE796110-EFD4-413E-B572-8E9E6C321552}" name="GENDER" dataDxfId="69"/>
    <tableColumn id="5" xr3:uid="{9FFED7ED-BFAE-4042-B71F-7AAB41BD4A9A}" name="BLACK HILL" dataDxfId="68"/>
    <tableColumn id="6" xr3:uid="{849CDA60-9413-4B4E-BF97-407CD92E975C}" name="BRIDGEWATER" dataDxfId="67"/>
    <tableColumn id="7" xr3:uid="{7770E332-0FFE-462B-801E-2F4014B3AAE3}" name="BELAIR" dataDxfId="66"/>
    <tableColumn id="8" xr3:uid="{DF1C0B13-8779-410D-BE8A-1A7669E2DAD7}" name="CLELAND" dataDxfId="65"/>
    <tableColumn id="9" xr3:uid="{17EF4EF0-8FE0-4BE4-AA5A-CDBC6281C654}" name="PORT ELLIOT" dataDxfId="64"/>
    <tableColumn id="10" xr3:uid="{EA171517-C780-4944-BE8A-6005AB184672}" name="TOTAL" dataDxfId="63">
      <calculatedColumnFormula>SUM(Table15193346[[#This Row],[BLACK HILL]:[PORT ELLIOT]])</calculatedColumnFormula>
    </tableColumn>
  </tableColumns>
  <tableStyleInfo name="TableStyleLight15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40C284F2-0F22-4A3F-83BF-0A36597AE07D}" name="Table15203447" displayName="Table15203447" ref="A58:J66" totalsRowShown="0" headerRowDxfId="62">
  <autoFilter ref="A58:J66" xr:uid="{40C284F2-0F22-4A3F-83BF-0A36597AE07D}"/>
  <sortState xmlns:xlrd2="http://schemas.microsoft.com/office/spreadsheetml/2017/richdata2" ref="A59:J66">
    <sortCondition descending="1" ref="J58:J66"/>
  </sortState>
  <tableColumns count="10">
    <tableColumn id="1" xr3:uid="{E7455880-D652-45E5-A9EA-32CE48DF3B29}" name="NAME"/>
    <tableColumn id="2" xr3:uid="{DF16459B-F670-479D-A5A1-9817B43C1281}" name="COURSE" dataDxfId="61"/>
    <tableColumn id="3" xr3:uid="{63D7201B-4442-4553-8F84-38DD1E258B14}" name="CATEGORY"/>
    <tableColumn id="4" xr3:uid="{3794F607-0F44-446F-B3D4-FE7B8899A10F}" name="GENDER" dataDxfId="60"/>
    <tableColumn id="5" xr3:uid="{04D6AE58-184E-4620-9D98-634DBBF882AF}" name="BLACK HILL" dataDxfId="59"/>
    <tableColumn id="6" xr3:uid="{6BF2BA84-66BD-48E8-828B-A7C8DA807AE7}" name="BRIDGEWATER" dataDxfId="58"/>
    <tableColumn id="7" xr3:uid="{ED05D31A-9F3C-44C7-A045-E5B846A0FFBD}" name="BELAIR" dataDxfId="57"/>
    <tableColumn id="8" xr3:uid="{449B398F-BC49-4676-A987-837EA1C5BC76}" name="CLELAND" dataDxfId="56"/>
    <tableColumn id="9" xr3:uid="{6D817577-2B01-4464-9324-0A1BF144CB2D}" name="PORT ELLIOT" dataDxfId="55"/>
    <tableColumn id="10" xr3:uid="{A4961692-790A-499C-B446-8CCB9534B71A}" name="TOTAL" dataDxfId="54">
      <calculatedColumnFormula>SUM(Table15203447[[#This Row],[BLACK HILL]:[PORT ELLIOT]])</calculatedColumnFormula>
    </tableColumn>
  </tableColumns>
  <tableStyleInfo name="TableStyleLight15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23A3E408-8E69-41B3-8FF5-56AB73AEA73B}" name="Table15233548" displayName="Table15233548" ref="A78:J86" totalsRowShown="0" headerRowDxfId="53">
  <autoFilter ref="A78:J86" xr:uid="{23A3E408-8E69-41B3-8FF5-56AB73AEA73B}"/>
  <sortState xmlns:xlrd2="http://schemas.microsoft.com/office/spreadsheetml/2017/richdata2" ref="A79:J86">
    <sortCondition descending="1" ref="J78:J86"/>
  </sortState>
  <tableColumns count="10">
    <tableColumn id="1" xr3:uid="{A7F323B5-169D-4BE0-96BB-1C94ED6FE102}" name="NAME"/>
    <tableColumn id="2" xr3:uid="{D5E3F3F7-65A1-41E9-8EBE-A9D09834A9D1}" name="COURSE" dataDxfId="52"/>
    <tableColumn id="3" xr3:uid="{E18D418A-B36F-4222-8EF9-ACBDD93F88D7}" name="CATEGORY"/>
    <tableColumn id="4" xr3:uid="{982B5CAE-1B25-4D73-883E-BB4BCB2EC077}" name="GENDER" dataDxfId="51"/>
    <tableColumn id="5" xr3:uid="{366C75FB-9DD4-41E9-98D4-C8D2969E8F3B}" name="BLACK HILL" dataDxfId="50"/>
    <tableColumn id="6" xr3:uid="{1DFE98D6-DDB7-4407-B144-62D2743CC09F}" name="BRIDGEWATER" dataDxfId="49"/>
    <tableColumn id="7" xr3:uid="{10119616-588B-411A-9B6F-C06529DCFDB3}" name="BELAIR" dataDxfId="48"/>
    <tableColumn id="8" xr3:uid="{E18A8CB0-6A4C-4175-B0AF-5302E831BF33}" name="CLELAND" dataDxfId="47"/>
    <tableColumn id="9" xr3:uid="{5DE23E3A-7335-44AF-9939-33EC9065C589}" name="PORT ELLIOT" dataDxfId="46"/>
    <tableColumn id="10" xr3:uid="{A6F1D020-33EA-44E3-89DE-2590EA39CBEE}" name="TOTAL" dataDxfId="45">
      <calculatedColumnFormula>SUM(Table15233548[[#This Row],[BLACK HILL]:[PORT ELLIOT]])</calculatedColumnFormula>
    </tableColumn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8B8E1A58-35F7-46CB-A94F-B2AC7B13346E}" name="Table29" displayName="Table29" ref="A82:J113" totalsRowShown="0" headerRowDxfId="356">
  <autoFilter ref="A82:J113" xr:uid="{A089696D-ECED-46E7-9A4C-6784B92DED2D}">
    <filterColumn colId="2">
      <filters>
        <filter val="&lt; 20"/>
      </filters>
    </filterColumn>
  </autoFilter>
  <tableColumns count="10">
    <tableColumn id="1" xr3:uid="{CCD6CB2B-022C-4B9A-B9A4-7D99C22C1F04}" name="NAME"/>
    <tableColumn id="2" xr3:uid="{FBCD4BED-AE01-4878-8D95-1A28C72C651C}" name="COURSE" dataDxfId="355"/>
    <tableColumn id="3" xr3:uid="{5437CD23-075F-4563-8EBD-CD9B28FA784E}" name="CATEGORY"/>
    <tableColumn id="4" xr3:uid="{3AC850E4-E316-43D6-8C42-D33FCEE0100F}" name="GENDER" dataDxfId="354"/>
    <tableColumn id="5" xr3:uid="{25209098-5D8C-4DD2-9B31-FB7D88E93D2F}" name="BLACK HILL" dataDxfId="353"/>
    <tableColumn id="6" xr3:uid="{59BD2F70-3B61-4E58-802A-89749B95177A}" name="BRIDGEWATER"/>
    <tableColumn id="7" xr3:uid="{A308DC3B-6E85-4083-9E66-6797FA01B797}" name="BELAIR"/>
    <tableColumn id="8" xr3:uid="{1966D4A8-5EC1-4125-889D-E1EC8D2974CE}" name="CLELAND"/>
    <tableColumn id="9" xr3:uid="{6DE6E0FA-BE15-4890-AA71-63757A908F19}" name="PORT ELLIOT"/>
    <tableColumn id="10" xr3:uid="{38E22F7B-BA70-4A00-8A42-4D60F5F9DD0C}" name="TOTAL" dataDxfId="352">
      <calculatedColumnFormula>SUM(Table29[[#This Row],[BLACK HILL]:[PORT ELLIOT]])</calculatedColumnFormula>
    </tableColumn>
  </tableColumns>
  <tableStyleInfo name="TableStyleLight15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153861E4-AB6F-4CB6-A566-6ADD183826C5}" name="Table1516243649" displayName="Table1516243649" ref="A87:J95" totalsRowShown="0" headerRowDxfId="44">
  <autoFilter ref="A87:J95" xr:uid="{153861E4-AB6F-4CB6-A566-6ADD183826C5}"/>
  <sortState xmlns:xlrd2="http://schemas.microsoft.com/office/spreadsheetml/2017/richdata2" ref="A88:J95">
    <sortCondition descending="1" ref="J87:J95"/>
  </sortState>
  <tableColumns count="10">
    <tableColumn id="1" xr3:uid="{BD50BEB7-1AF9-4D31-A541-3A523683FAAB}" name="NAME"/>
    <tableColumn id="2" xr3:uid="{800591EA-3040-4A11-82E8-F6361B848A31}" name="COURSE" dataDxfId="43"/>
    <tableColumn id="3" xr3:uid="{EC673A09-2DB5-4834-A3D5-E15353C39DEA}" name="CATEGORY"/>
    <tableColumn id="4" xr3:uid="{574C3BE9-ADD2-49D4-B65F-7471AD03448E}" name="GENDER" dataDxfId="42"/>
    <tableColumn id="5" xr3:uid="{C9511A25-3FBC-49D5-A2AE-02A65C62874C}" name="BLACK HILL" dataDxfId="41"/>
    <tableColumn id="6" xr3:uid="{BF33DB13-3510-4D4F-A853-A674C4588AE0}" name="BRIDGEWATER" dataDxfId="40"/>
    <tableColumn id="7" xr3:uid="{C35CA175-D2B9-43EA-8468-B515D7467880}" name="BELAIR" dataDxfId="39"/>
    <tableColumn id="8" xr3:uid="{CDB0D4DF-826C-4040-A3E7-81B4E18EF24D}" name="CLELAND" dataDxfId="38"/>
    <tableColumn id="9" xr3:uid="{2CCA6909-5D44-43B3-A1B9-A8FE6036F0E8}" name="PORT ELLIOT" dataDxfId="37"/>
    <tableColumn id="10" xr3:uid="{5C11D350-BD1B-49F2-B019-DACA1981A422}" name="TOTAL" dataDxfId="36">
      <calculatedColumnFormula>SUM(Table1516243649[[#This Row],[BLACK HILL]:[PORT ELLIOT]])</calculatedColumnFormula>
    </tableColumn>
  </tableColumns>
  <tableStyleInfo name="TableStyleLight15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98F40FBE-6163-422E-B94F-0215480E0CCE}" name="Table1517253750" displayName="Table1517253750" ref="A96:J105" totalsRowShown="0" headerRowDxfId="35">
  <autoFilter ref="A96:J105" xr:uid="{98F40FBE-6163-422E-B94F-0215480E0CCE}"/>
  <sortState xmlns:xlrd2="http://schemas.microsoft.com/office/spreadsheetml/2017/richdata2" ref="A97:J105">
    <sortCondition descending="1" ref="J96:J105"/>
  </sortState>
  <tableColumns count="10">
    <tableColumn id="1" xr3:uid="{B14516B1-CC5F-4DC9-9AA9-6337A826DB1B}" name="NAME"/>
    <tableColumn id="2" xr3:uid="{6AA9A726-39D8-4C50-989F-6D34A9633459}" name="COURSE" dataDxfId="34"/>
    <tableColumn id="3" xr3:uid="{3A56D259-0DFF-4FA3-ABB0-5BAF598D5C90}" name="CATEGORY"/>
    <tableColumn id="4" xr3:uid="{4F443306-79F0-418D-84B2-DBDEEC8B0E37}" name="GENDER" dataDxfId="33"/>
    <tableColumn id="5" xr3:uid="{6654B35F-21DA-4EBF-831B-2C26388191D5}" name="BLACK HILL" dataDxfId="32"/>
    <tableColumn id="6" xr3:uid="{A46E257E-C665-4E1C-B6F6-B09E80346826}" name="BRIDGEWATER" dataDxfId="31"/>
    <tableColumn id="7" xr3:uid="{CB30ED63-333D-4C9B-8CE0-7117C301C0D0}" name="BELAIR" dataDxfId="30"/>
    <tableColumn id="8" xr3:uid="{CF87BE72-50D9-4D76-A5BA-1567D4D86BDA}" name="CLELAND" dataDxfId="29"/>
    <tableColumn id="9" xr3:uid="{2BC0F131-4571-415D-8D7C-F50A7705E1DF}" name="PORT ELLIOT" dataDxfId="28"/>
    <tableColumn id="10" xr3:uid="{808F85A6-206F-4439-B857-377F16FC1771}" name="TOTAL" dataDxfId="27">
      <calculatedColumnFormula>SUM(Table1517253750[[#This Row],[BLACK HILL]:[PORT ELLIOT]])</calculatedColumnFormula>
    </tableColumn>
  </tableColumns>
  <tableStyleInfo name="TableStyleLight15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82C80CD-FC47-4C3C-91D8-CE910CBB04E7}" name="Table1519263851" displayName="Table1519263851" ref="A106:J115" totalsRowShown="0" headerRowDxfId="26">
  <autoFilter ref="A106:J115" xr:uid="{082C80CD-FC47-4C3C-91D8-CE910CBB04E7}"/>
  <sortState xmlns:xlrd2="http://schemas.microsoft.com/office/spreadsheetml/2017/richdata2" ref="A107:J115">
    <sortCondition descending="1" ref="J106:J115"/>
  </sortState>
  <tableColumns count="10">
    <tableColumn id="1" xr3:uid="{1555D1CD-94EF-48FA-AAB3-C91E618507E1}" name="NAME"/>
    <tableColumn id="2" xr3:uid="{95F3A4EC-A2C5-4196-9482-567C45988EE4}" name="COURSE" dataDxfId="25"/>
    <tableColumn id="3" xr3:uid="{3D6C64BF-23C6-43AD-B484-4C569249396A}" name="CATEGORY"/>
    <tableColumn id="4" xr3:uid="{34369E92-9F25-4080-B408-743FDE6FEA6C}" name="GENDER" dataDxfId="24"/>
    <tableColumn id="5" xr3:uid="{B51F53F2-1DE2-480B-A01A-6650F4873347}" name="BLACK HILL" dataDxfId="23"/>
    <tableColumn id="6" xr3:uid="{21DEDBF0-5330-4A24-B42C-7EF6F6492769}" name="BRIDGEWATER" dataDxfId="22"/>
    <tableColumn id="7" xr3:uid="{1C1AC59D-3930-4528-ABC4-C1E8C18C1FA0}" name="BELAIR" dataDxfId="21"/>
    <tableColumn id="8" xr3:uid="{56AA142B-3C66-44BE-A089-36DE030FB259}" name="CLELAND" dataDxfId="20"/>
    <tableColumn id="9" xr3:uid="{4FBE850E-3F1A-40B6-8A23-4D74BFE4F061}" name="PORT ELLIOT" dataDxfId="19"/>
    <tableColumn id="10" xr3:uid="{77B1FBE3-2BBA-4C7B-A782-19123F43BCC8}" name="TOTAL" dataDxfId="18">
      <calculatedColumnFormula>SUM(Table1519263851[[#This Row],[BLACK HILL]:[PORT ELLIOT]])</calculatedColumnFormula>
    </tableColumn>
  </tableColumns>
  <tableStyleInfo name="TableStyleLight15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43828838-E76E-4C8F-B6E3-C24D52F2C261}" name="Table1520273952" displayName="Table1520273952" ref="A116:J124" totalsRowShown="0" headerRowDxfId="17">
  <autoFilter ref="A116:J124" xr:uid="{43828838-E76E-4C8F-B6E3-C24D52F2C261}"/>
  <sortState xmlns:xlrd2="http://schemas.microsoft.com/office/spreadsheetml/2017/richdata2" ref="A117:J124">
    <sortCondition descending="1" ref="J116:J124"/>
  </sortState>
  <tableColumns count="10">
    <tableColumn id="1" xr3:uid="{C48756B4-B035-46D6-A95E-1813523C300B}" name="NAME"/>
    <tableColumn id="2" xr3:uid="{68A49628-B22D-4B1A-9119-6149878452E4}" name="COURSE" dataDxfId="16"/>
    <tableColumn id="3" xr3:uid="{C24DEE89-7770-45B4-8B65-05D6F28DC486}" name="CATEGORY"/>
    <tableColumn id="4" xr3:uid="{A3A0233A-2A68-4C45-B9FA-E3EE6D3222E8}" name="GENDER" dataDxfId="15"/>
    <tableColumn id="5" xr3:uid="{910FC556-FFA6-4DA7-A435-F2AFB8888051}" name="BLACK HILL" dataDxfId="14"/>
    <tableColumn id="6" xr3:uid="{8D1355DE-5C43-4A82-9E49-2997AF180800}" name="BRIDGEWATER" dataDxfId="13"/>
    <tableColumn id="7" xr3:uid="{71EC88B6-6EB7-4CB2-A90B-F43149CB00FD}" name="BELAIR" dataDxfId="12"/>
    <tableColumn id="8" xr3:uid="{5FFB923E-DCC2-4B22-AD0C-BA6ECA74A228}" name="CLELAND" dataDxfId="11"/>
    <tableColumn id="9" xr3:uid="{CD70C0B2-CEAC-44B3-A9E0-EFEC6FC2440D}" name="PORT ELLIOT" dataDxfId="10"/>
    <tableColumn id="10" xr3:uid="{55A46799-B448-412B-9782-3F8EE1749EBA}" name="TOTAL" dataDxfId="9">
      <calculatedColumnFormula>SUM(Table1520273952[[#This Row],[BLACK HILL]:[PORT ELLIOT]])</calculatedColumnFormula>
    </tableColumn>
  </tableColumns>
  <tableStyleInfo name="TableStyleLight15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D674372D-7EBF-4622-90F3-07F08CE11FA0}" name="Table152027394053" displayName="Table152027394053" ref="A125:J128" totalsRowShown="0" headerRowDxfId="8">
  <autoFilter ref="A125:J128" xr:uid="{D674372D-7EBF-4622-90F3-07F08CE11FA0}"/>
  <tableColumns count="10">
    <tableColumn id="1" xr3:uid="{E080EDFD-2365-465D-9466-C73DBF046A1D}" name="NAME"/>
    <tableColumn id="2" xr3:uid="{79B9730D-0D74-4354-94E9-5970CD449FF9}" name="COURSE" dataDxfId="7"/>
    <tableColumn id="3" xr3:uid="{C1785111-23A0-4272-BE25-F848B19FB0A7}" name="CATEGORY"/>
    <tableColumn id="4" xr3:uid="{33A2525D-12AB-4C78-992A-F8AEA9DE933C}" name="GENDER" dataDxfId="6"/>
    <tableColumn id="5" xr3:uid="{5A89FB51-0F4C-4B33-923F-FD1C6258330E}" name="BLACK HILL" dataDxfId="5"/>
    <tableColumn id="6" xr3:uid="{609455C3-42AA-4A1D-AD70-9E3954259597}" name="BRIDGEWATER" dataDxfId="4"/>
    <tableColumn id="7" xr3:uid="{B9ACEE87-1020-41B0-88F8-650F024AC163}" name="BELAIR" dataDxfId="3"/>
    <tableColumn id="8" xr3:uid="{45674F9B-255C-42B3-B560-0270A41129BF}" name="CLELAND" dataDxfId="2"/>
    <tableColumn id="9" xr3:uid="{15E7F891-B8A1-4684-B236-AE1E9830BD63}" name="PORT ELLIOT" dataDxfId="1"/>
    <tableColumn id="10" xr3:uid="{06BFDF0C-4039-4B0F-B793-FA2677CFB46B}" name="TOTAL" dataDxfId="0">
      <calculatedColumnFormula>SUM(Table152027394053[[#This Row],[BLACK HILL]:[PORT ELLIOT]])</calculatedColumnFormula>
    </tableColumn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3702479B-2336-45AA-803E-38D9C65B9A8F}" name="Table15" displayName="Table15" ref="A39:J47" totalsRowShown="0" headerRowDxfId="351">
  <autoFilter ref="A39:J47" xr:uid="{3702479B-2336-45AA-803E-38D9C65B9A8F}"/>
  <sortState xmlns:xlrd2="http://schemas.microsoft.com/office/spreadsheetml/2017/richdata2" ref="A40:J47">
    <sortCondition descending="1" ref="J39:J47"/>
  </sortState>
  <tableColumns count="10">
    <tableColumn id="1" xr3:uid="{A538340F-776B-464C-9683-DA6343DAD29D}" name="NAME"/>
    <tableColumn id="2" xr3:uid="{EC8601C8-2993-4768-98D2-66CA315F2D0F}" name="COURSE" dataDxfId="350"/>
    <tableColumn id="3" xr3:uid="{07DADDD6-2315-4D93-AD1D-AF893D3FB77F}" name="CATEGORY"/>
    <tableColumn id="4" xr3:uid="{0A66B54D-D922-4CFF-BC0E-D0A8C0D5678F}" name="GENDER" dataDxfId="349"/>
    <tableColumn id="5" xr3:uid="{F25B2E70-BC1C-47D3-B570-93F77A64A07A}" name="BLACK HILL" dataDxfId="348"/>
    <tableColumn id="6" xr3:uid="{F76B70C0-CA15-47CF-8D04-98CC40CD1712}" name="BRIDGEWATER" dataDxfId="347"/>
    <tableColumn id="7" xr3:uid="{8FC43989-649B-4410-91DD-B9D669908A1D}" name="BELAIR" dataDxfId="346"/>
    <tableColumn id="8" xr3:uid="{3878AFE0-432F-4D9D-A28E-C4F913538436}" name="CLELAND" dataDxfId="345"/>
    <tableColumn id="9" xr3:uid="{339D2325-F406-4E49-AC91-219D46136117}" name="PORT ELLIOT" dataDxfId="344"/>
    <tableColumn id="10" xr3:uid="{409735E9-E281-4370-BAE4-8C3C2C3EFD6E}" name="TOTAL" dataDxfId="343">
      <calculatedColumnFormula>SUM(Table15[[#This Row],[BLACK HILL]:[PORT ELLIOT]])</calculatedColumnFormula>
    </tableColumn>
  </tableColumns>
  <tableStyleInfo name="TableStyleLight1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6598F7B-250B-4317-91B2-03C6A397926E}" name="Table1516" displayName="Table1516" ref="A48:J58" totalsRowShown="0" headerRowDxfId="342">
  <autoFilter ref="A48:J58" xr:uid="{16598F7B-250B-4317-91B2-03C6A397926E}"/>
  <sortState xmlns:xlrd2="http://schemas.microsoft.com/office/spreadsheetml/2017/richdata2" ref="A49:J58">
    <sortCondition descending="1" ref="J48:J58"/>
  </sortState>
  <tableColumns count="10">
    <tableColumn id="1" xr3:uid="{B2F8F17A-F97B-4EF5-A2F9-76950F0EA524}" name="NAME"/>
    <tableColumn id="2" xr3:uid="{56E61ABA-B3F8-4A48-BCA9-3B85DAE8B09E}" name="COURSE" dataDxfId="341"/>
    <tableColumn id="3" xr3:uid="{4D1DAE59-CDF5-453C-BFF9-1B40CD55DCC3}" name="CATEGORY"/>
    <tableColumn id="4" xr3:uid="{F6DA6879-5514-4E18-8B56-7A1542FFC1C5}" name="GENDER" dataDxfId="340"/>
    <tableColumn id="5" xr3:uid="{8F87AC27-B8AA-4556-8EF0-6CF17619A1D0}" name="BLACK HILL" dataDxfId="339"/>
    <tableColumn id="6" xr3:uid="{26B158A3-A6EC-48EF-BFBB-40D2F9BC6912}" name="BRIDGEWATER" dataDxfId="338"/>
    <tableColumn id="7" xr3:uid="{D4DFC191-A430-4E4C-B794-120FFE949BEE}" name="BELAIR" dataDxfId="337"/>
    <tableColumn id="8" xr3:uid="{2C4750D5-20F2-4FEA-BAF4-1B820F3900F6}" name="CLELAND" dataDxfId="336"/>
    <tableColumn id="9" xr3:uid="{58C63AB9-DE5B-4B1C-855E-9B310FBDA769}" name="PORT ELLIOT" dataDxfId="335"/>
    <tableColumn id="10" xr3:uid="{A9B04A17-2C95-47F7-91AA-48618D98234D}" name="TOTAL" dataDxfId="334">
      <calculatedColumnFormula>SUM(Table1516[[#This Row],[BLACK HILL]:[PORT ELLIOT]])</calculatedColumnFormula>
    </tableColumn>
  </tableColumns>
  <tableStyleInfo name="TableStyleLight1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3164D782-6A72-423D-A6D8-CE7C8AF7CC19}" name="Table1517" displayName="Table1517" ref="A59:J66" totalsRowShown="0" headerRowDxfId="333">
  <autoFilter ref="A59:J66" xr:uid="{3164D782-6A72-423D-A6D8-CE7C8AF7CC19}"/>
  <sortState xmlns:xlrd2="http://schemas.microsoft.com/office/spreadsheetml/2017/richdata2" ref="A60:J66">
    <sortCondition descending="1" ref="J59:J66"/>
  </sortState>
  <tableColumns count="10">
    <tableColumn id="1" xr3:uid="{03B0B3F9-8F0C-4A8D-BC8C-BBAE829217C4}" name="NAME"/>
    <tableColumn id="2" xr3:uid="{B32101CC-1DA3-4456-836B-3C8260D28E11}" name="COURSE" dataDxfId="332"/>
    <tableColumn id="3" xr3:uid="{B59B9EA8-FED2-4E1B-ADF8-9E3F4DE638D3}" name="CATEGORY"/>
    <tableColumn id="4" xr3:uid="{9A0096A8-4A91-4D5F-B3FA-F7343CB6F68E}" name="GENDER" dataDxfId="331"/>
    <tableColumn id="5" xr3:uid="{8BCA8D71-DC84-4D50-A18C-6D2D3E01578C}" name="BLACK HILL" dataDxfId="330"/>
    <tableColumn id="6" xr3:uid="{DCF07AAA-2767-40D2-B4D9-073376BD9966}" name="BRIDGEWATER" dataDxfId="329"/>
    <tableColumn id="7" xr3:uid="{53F71DEB-BF2D-418C-B663-742EFCB3F9A9}" name="BELAIR" dataDxfId="328"/>
    <tableColumn id="8" xr3:uid="{AACC3AFC-7511-4150-A942-32F49AFB444B}" name="CLELAND" dataDxfId="327"/>
    <tableColumn id="9" xr3:uid="{1D77E8AB-5840-40E8-B243-519963D92D58}" name="PORT ELLIOT" dataDxfId="326"/>
    <tableColumn id="10" xr3:uid="{41275221-D526-4812-81E6-11AC15BF149A}" name="TOTAL" dataDxfId="325">
      <calculatedColumnFormula>SUM(Table1517[[#This Row],[BLACK HILL]:[PORT ELLIOT]])</calculatedColumnFormula>
    </tableColumn>
  </tableColumns>
  <tableStyleInfo name="TableStyleLight15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4449FAC3-12B3-4604-8B89-4C347F4726B4}" name="Table1519" displayName="Table1519" ref="A67:J76" totalsRowShown="0" headerRowDxfId="324">
  <autoFilter ref="A67:J76" xr:uid="{4449FAC3-12B3-4604-8B89-4C347F4726B4}"/>
  <sortState xmlns:xlrd2="http://schemas.microsoft.com/office/spreadsheetml/2017/richdata2" ref="A68:J76">
    <sortCondition descending="1" ref="J67:J76"/>
  </sortState>
  <tableColumns count="10">
    <tableColumn id="1" xr3:uid="{7ABE4A3E-8FAA-49F9-9CE1-7E049B9C890D}" name="NAME"/>
    <tableColumn id="2" xr3:uid="{5A64409E-411F-4E3B-84BB-EB494F83D0D1}" name="COURSE" dataDxfId="323"/>
    <tableColumn id="3" xr3:uid="{A715F83C-72B6-49AF-BB13-98FE21908983}" name="CATEGORY"/>
    <tableColumn id="4" xr3:uid="{EDCEA289-2CFA-481A-BA83-E24101A3346C}" name="GENDER" dataDxfId="322"/>
    <tableColumn id="5" xr3:uid="{7FF35045-86E9-458C-B36F-1A454E9D60E1}" name="BLACK HILL" dataDxfId="321"/>
    <tableColumn id="6" xr3:uid="{322145EE-1F83-404E-8EA9-8F85F4359356}" name="BRIDGEWATER" dataDxfId="320"/>
    <tableColumn id="7" xr3:uid="{ED19FEB6-9C16-404D-A217-41ABC9368D5C}" name="BELAIR" dataDxfId="319"/>
    <tableColumn id="8" xr3:uid="{06900DE5-6C4B-4D1A-A257-511C468312A1}" name="CLELAND" dataDxfId="318"/>
    <tableColumn id="9" xr3:uid="{2EE2D713-06A6-4069-9D5D-4B21B7794AE8}" name="PORT ELLIOT" dataDxfId="317"/>
    <tableColumn id="10" xr3:uid="{8610B403-A59E-4371-8F92-BE6406D679CB}" name="TOTAL" dataDxfId="316">
      <calculatedColumnFormula>SUM(Table1519[[#This Row],[BLACK HILL]:[PORT ELLIOT]])</calculatedColumnFormula>
    </tableColumn>
  </tableColumns>
  <tableStyleInfo name="TableStyleLight15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4FC60FD1-B1DC-430B-AA1A-CF8B0CB63858}" name="Table1520" displayName="Table1520" ref="A77:J80" totalsRowShown="0" headerRowDxfId="315">
  <autoFilter ref="A77:J80" xr:uid="{4FC60FD1-B1DC-430B-AA1A-CF8B0CB63858}"/>
  <sortState xmlns:xlrd2="http://schemas.microsoft.com/office/spreadsheetml/2017/richdata2" ref="A78:J80">
    <sortCondition descending="1" ref="J77:J80"/>
  </sortState>
  <tableColumns count="10">
    <tableColumn id="1" xr3:uid="{5ECC70E2-DB0D-407F-B2EF-2591F5FD9548}" name="NAME"/>
    <tableColumn id="2" xr3:uid="{DAE29E93-1901-4B43-ABC6-2CBCA91EF724}" name="COURSE" dataDxfId="314"/>
    <tableColumn id="3" xr3:uid="{E5E7C235-5CBE-4EE1-82B3-AE8F1505E406}" name="CATEGORY"/>
    <tableColumn id="4" xr3:uid="{7524BDF4-B1CA-4CEB-B6E8-C97684ECAEEE}" name="GENDER" dataDxfId="313"/>
    <tableColumn id="5" xr3:uid="{48048D72-560A-47CE-9F88-E56D30D1F10E}" name="BLACK HILL" dataDxfId="312"/>
    <tableColumn id="6" xr3:uid="{630EDFF5-B03B-4316-8679-8EACE4D673CA}" name="BRIDGEWATER" dataDxfId="311"/>
    <tableColumn id="7" xr3:uid="{1A35A690-3EB0-4CCF-9C98-D17DD4C2D1D5}" name="BELAIR" dataDxfId="310"/>
    <tableColumn id="8" xr3:uid="{5704F603-F1CC-47C5-9D71-002C7C672B88}" name="CLELAND" dataDxfId="309"/>
    <tableColumn id="9" xr3:uid="{03E663B0-9D67-4C98-98A1-46ABF2D9FFC7}" name="PORT ELLIOT" dataDxfId="308"/>
    <tableColumn id="10" xr3:uid="{AEFC2F2D-5F96-4FA1-BC8E-415C95B3AA54}" name="TOTAL" dataDxfId="307">
      <calculatedColumnFormula>SUM(Table1520[[#This Row],[BLACK HILL]:[PORT ELLIOT]])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table" Target="../tables/table15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4.xml"/><Relationship Id="rId13" Type="http://schemas.openxmlformats.org/officeDocument/2006/relationships/table" Target="../tables/table29.xml"/><Relationship Id="rId3" Type="http://schemas.openxmlformats.org/officeDocument/2006/relationships/table" Target="../tables/table19.xml"/><Relationship Id="rId7" Type="http://schemas.openxmlformats.org/officeDocument/2006/relationships/table" Target="../tables/table23.xml"/><Relationship Id="rId12" Type="http://schemas.openxmlformats.org/officeDocument/2006/relationships/table" Target="../tables/table28.xml"/><Relationship Id="rId2" Type="http://schemas.openxmlformats.org/officeDocument/2006/relationships/table" Target="../tables/table18.xml"/><Relationship Id="rId1" Type="http://schemas.openxmlformats.org/officeDocument/2006/relationships/table" Target="../tables/table17.xml"/><Relationship Id="rId6" Type="http://schemas.openxmlformats.org/officeDocument/2006/relationships/table" Target="../tables/table22.xml"/><Relationship Id="rId11" Type="http://schemas.openxmlformats.org/officeDocument/2006/relationships/table" Target="../tables/table27.xml"/><Relationship Id="rId5" Type="http://schemas.openxmlformats.org/officeDocument/2006/relationships/table" Target="../tables/table21.xml"/><Relationship Id="rId10" Type="http://schemas.openxmlformats.org/officeDocument/2006/relationships/table" Target="../tables/table26.xml"/><Relationship Id="rId4" Type="http://schemas.openxmlformats.org/officeDocument/2006/relationships/table" Target="../tables/table20.xml"/><Relationship Id="rId9" Type="http://schemas.openxmlformats.org/officeDocument/2006/relationships/table" Target="../tables/table2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1.xml"/><Relationship Id="rId1" Type="http://schemas.openxmlformats.org/officeDocument/2006/relationships/table" Target="../tables/table30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9.xml"/><Relationship Id="rId13" Type="http://schemas.openxmlformats.org/officeDocument/2006/relationships/table" Target="../tables/table44.xml"/><Relationship Id="rId3" Type="http://schemas.openxmlformats.org/officeDocument/2006/relationships/table" Target="../tables/table34.xml"/><Relationship Id="rId7" Type="http://schemas.openxmlformats.org/officeDocument/2006/relationships/table" Target="../tables/table38.xml"/><Relationship Id="rId12" Type="http://schemas.openxmlformats.org/officeDocument/2006/relationships/table" Target="../tables/table43.xml"/><Relationship Id="rId2" Type="http://schemas.openxmlformats.org/officeDocument/2006/relationships/table" Target="../tables/table33.xml"/><Relationship Id="rId1" Type="http://schemas.openxmlformats.org/officeDocument/2006/relationships/table" Target="../tables/table32.xml"/><Relationship Id="rId6" Type="http://schemas.openxmlformats.org/officeDocument/2006/relationships/table" Target="../tables/table37.xml"/><Relationship Id="rId11" Type="http://schemas.openxmlformats.org/officeDocument/2006/relationships/table" Target="../tables/table42.xml"/><Relationship Id="rId5" Type="http://schemas.openxmlformats.org/officeDocument/2006/relationships/table" Target="../tables/table36.xml"/><Relationship Id="rId10" Type="http://schemas.openxmlformats.org/officeDocument/2006/relationships/table" Target="../tables/table41.xml"/><Relationship Id="rId4" Type="http://schemas.openxmlformats.org/officeDocument/2006/relationships/table" Target="../tables/table35.xml"/><Relationship Id="rId9" Type="http://schemas.openxmlformats.org/officeDocument/2006/relationships/table" Target="../tables/table4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82F45-A2E2-4C83-A341-FF0C345DDCD9}">
  <dimension ref="A1"/>
  <sheetViews>
    <sheetView workbookViewId="0">
      <selection activeCell="A2" sqref="A2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68758-AA3F-476C-BB27-AFAC3A8768D6}">
  <dimension ref="A1:L32"/>
  <sheetViews>
    <sheetView tabSelected="1" workbookViewId="0">
      <selection activeCell="C23" sqref="C23"/>
    </sheetView>
  </sheetViews>
  <sheetFormatPr defaultRowHeight="15" x14ac:dyDescent="0.25"/>
  <cols>
    <col min="1" max="1" width="18.42578125" customWidth="1"/>
    <col min="2" max="2" width="17.42578125" style="3" customWidth="1"/>
    <col min="3" max="3" width="17.42578125" customWidth="1"/>
    <col min="4" max="9" width="17.42578125" style="3" customWidth="1"/>
    <col min="10" max="10" width="10.140625" customWidth="1"/>
  </cols>
  <sheetData>
    <row r="1" spans="1:10" ht="18.75" x14ac:dyDescent="0.3">
      <c r="A1" s="15" t="s">
        <v>10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s="5" customFormat="1" ht="21" customHeight="1" x14ac:dyDescent="0.25">
      <c r="A2" s="4" t="s">
        <v>2</v>
      </c>
      <c r="B2" s="5" t="s">
        <v>51</v>
      </c>
      <c r="C2" s="5" t="s">
        <v>3</v>
      </c>
      <c r="D2" s="5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5" t="s">
        <v>20</v>
      </c>
    </row>
    <row r="3" spans="1:10" x14ac:dyDescent="0.25">
      <c r="A3" t="s">
        <v>13</v>
      </c>
      <c r="B3" s="3" t="s">
        <v>0</v>
      </c>
      <c r="C3" t="s">
        <v>18</v>
      </c>
      <c r="D3" s="3" t="s">
        <v>10</v>
      </c>
      <c r="E3" s="3">
        <v>16</v>
      </c>
      <c r="G3" s="3">
        <v>25</v>
      </c>
      <c r="J3">
        <f>SUM(Table1[[#This Row],[BLACK HILL]:[PORT ELLIOT]])</f>
        <v>41</v>
      </c>
    </row>
    <row r="4" spans="1:10" x14ac:dyDescent="0.25">
      <c r="A4" t="s">
        <v>183</v>
      </c>
      <c r="B4" s="3" t="s">
        <v>0</v>
      </c>
      <c r="C4" t="s">
        <v>17</v>
      </c>
      <c r="D4" s="3" t="s">
        <v>10</v>
      </c>
      <c r="F4" s="3">
        <v>25</v>
      </c>
      <c r="G4" s="3">
        <v>12</v>
      </c>
      <c r="J4">
        <f>SUM(Table1[[#This Row],[BLACK HILL]:[PORT ELLIOT]])</f>
        <v>37</v>
      </c>
    </row>
    <row r="5" spans="1:10" x14ac:dyDescent="0.25">
      <c r="A5" t="s">
        <v>12</v>
      </c>
      <c r="B5" s="3" t="s">
        <v>0</v>
      </c>
      <c r="C5" t="s">
        <v>17</v>
      </c>
      <c r="D5" s="3" t="s">
        <v>10</v>
      </c>
      <c r="E5" s="3">
        <v>25</v>
      </c>
      <c r="J5">
        <f>SUM(Table1[[#This Row],[BLACK HILL]:[PORT ELLIOT]])</f>
        <v>25</v>
      </c>
    </row>
    <row r="6" spans="1:10" x14ac:dyDescent="0.25">
      <c r="A6" t="s">
        <v>184</v>
      </c>
      <c r="B6" s="3" t="s">
        <v>0</v>
      </c>
      <c r="C6" t="s">
        <v>17</v>
      </c>
      <c r="D6" s="3" t="s">
        <v>10</v>
      </c>
      <c r="F6" s="3">
        <v>16</v>
      </c>
      <c r="G6" s="3">
        <v>9</v>
      </c>
      <c r="J6">
        <f>SUM(Table1[[#This Row],[BLACK HILL]:[PORT ELLIOT]])</f>
        <v>25</v>
      </c>
    </row>
    <row r="7" spans="1:10" x14ac:dyDescent="0.25">
      <c r="A7" t="s">
        <v>14</v>
      </c>
      <c r="B7" s="3" t="s">
        <v>0</v>
      </c>
      <c r="C7" t="s">
        <v>18</v>
      </c>
      <c r="D7" s="3" t="s">
        <v>10</v>
      </c>
      <c r="E7" s="3">
        <v>12</v>
      </c>
      <c r="F7" s="3">
        <v>9</v>
      </c>
      <c r="J7">
        <f>SUM(Table1[[#This Row],[BLACK HILL]:[PORT ELLIOT]])</f>
        <v>21</v>
      </c>
    </row>
    <row r="8" spans="1:10" x14ac:dyDescent="0.25">
      <c r="A8" t="s">
        <v>15</v>
      </c>
      <c r="B8" s="3" t="s">
        <v>0</v>
      </c>
      <c r="C8" t="s">
        <v>19</v>
      </c>
      <c r="D8" s="3" t="s">
        <v>10</v>
      </c>
      <c r="E8" s="3">
        <v>9</v>
      </c>
      <c r="F8" s="3">
        <v>12</v>
      </c>
      <c r="J8">
        <f>SUM(Table1[[#This Row],[BLACK HILL]:[PORT ELLIOT]])</f>
        <v>21</v>
      </c>
    </row>
    <row r="9" spans="1:10" x14ac:dyDescent="0.25">
      <c r="A9" t="s">
        <v>261</v>
      </c>
      <c r="B9" s="3" t="s">
        <v>0</v>
      </c>
      <c r="C9" t="s">
        <v>17</v>
      </c>
      <c r="D9" s="3" t="s">
        <v>10</v>
      </c>
      <c r="G9" s="3">
        <v>16</v>
      </c>
      <c r="J9">
        <f>SUM(Table1[[#This Row],[BLACK HILL]:[PORT ELLIOT]])</f>
        <v>16</v>
      </c>
    </row>
    <row r="10" spans="1:10" x14ac:dyDescent="0.25">
      <c r="A10" t="s">
        <v>185</v>
      </c>
      <c r="B10" s="3" t="s">
        <v>0</v>
      </c>
      <c r="C10" t="s">
        <v>18</v>
      </c>
      <c r="D10" s="3" t="s">
        <v>10</v>
      </c>
      <c r="F10" s="3">
        <v>7</v>
      </c>
      <c r="G10" s="3">
        <v>7</v>
      </c>
      <c r="J10">
        <f>SUM(Table1[[#This Row],[BLACK HILL]:[PORT ELLIOT]])</f>
        <v>14</v>
      </c>
    </row>
    <row r="11" spans="1:10" x14ac:dyDescent="0.25">
      <c r="A11" t="s">
        <v>16</v>
      </c>
      <c r="B11" s="3" t="s">
        <v>0</v>
      </c>
      <c r="C11" t="s">
        <v>18</v>
      </c>
      <c r="D11" s="3" t="s">
        <v>10</v>
      </c>
      <c r="E11" s="3">
        <v>7</v>
      </c>
      <c r="J11">
        <f>SUM(Table1[[#This Row],[BLACK HILL]:[PORT ELLIOT]])</f>
        <v>7</v>
      </c>
    </row>
    <row r="12" spans="1:10" ht="18.75" x14ac:dyDescent="0.3">
      <c r="A12" s="16" t="s">
        <v>11</v>
      </c>
      <c r="B12" s="16"/>
      <c r="C12" s="16"/>
      <c r="D12" s="16"/>
      <c r="E12" s="16"/>
      <c r="F12" s="16"/>
      <c r="G12" s="16"/>
      <c r="H12" s="16"/>
      <c r="I12" s="16"/>
      <c r="J12" s="16"/>
    </row>
    <row r="13" spans="1:10" x14ac:dyDescent="0.25">
      <c r="A13" s="4" t="s">
        <v>2</v>
      </c>
      <c r="B13" s="5" t="s">
        <v>51</v>
      </c>
      <c r="C13" s="5" t="s">
        <v>3</v>
      </c>
      <c r="D13" s="5" t="s">
        <v>4</v>
      </c>
      <c r="E13" s="3" t="s">
        <v>5</v>
      </c>
      <c r="F13" s="3" t="s">
        <v>6</v>
      </c>
      <c r="G13" s="3" t="s">
        <v>7</v>
      </c>
      <c r="H13" s="3" t="s">
        <v>8</v>
      </c>
      <c r="I13" s="3" t="s">
        <v>9</v>
      </c>
      <c r="J13" s="5" t="s">
        <v>20</v>
      </c>
    </row>
    <row r="14" spans="1:10" s="5" customFormat="1" ht="15" customHeight="1" x14ac:dyDescent="0.25">
      <c r="A14" t="s">
        <v>21</v>
      </c>
      <c r="B14" s="3" t="s">
        <v>0</v>
      </c>
      <c r="C14" t="s">
        <v>18</v>
      </c>
      <c r="D14" s="3" t="s">
        <v>11</v>
      </c>
      <c r="E14" s="3">
        <v>25</v>
      </c>
      <c r="F14" s="3">
        <v>16</v>
      </c>
      <c r="G14" s="3">
        <v>25</v>
      </c>
      <c r="H14" s="3"/>
      <c r="I14" s="3"/>
      <c r="J14">
        <f>SUM(Table2[[#This Row],[BLACK HILL]:[PORT ELLIOT]])</f>
        <v>66</v>
      </c>
    </row>
    <row r="15" spans="1:10" x14ac:dyDescent="0.25">
      <c r="A15" t="s">
        <v>186</v>
      </c>
      <c r="B15" s="3" t="s">
        <v>0</v>
      </c>
      <c r="C15" t="s">
        <v>19</v>
      </c>
      <c r="D15" s="3" t="s">
        <v>11</v>
      </c>
      <c r="F15" s="3">
        <v>25</v>
      </c>
      <c r="J15">
        <f>SUM(Table2[[#This Row],[BLACK HILL]:[PORT ELLIOT]])</f>
        <v>25</v>
      </c>
    </row>
    <row r="16" spans="1:10" x14ac:dyDescent="0.25">
      <c r="A16" t="s">
        <v>23</v>
      </c>
      <c r="B16" s="3" t="s">
        <v>0</v>
      </c>
      <c r="C16" t="s">
        <v>18</v>
      </c>
      <c r="D16" s="3" t="s">
        <v>11</v>
      </c>
      <c r="E16" s="3">
        <v>12</v>
      </c>
      <c r="F16" s="3">
        <v>7</v>
      </c>
      <c r="J16">
        <f>SUM(Table2[[#This Row],[BLACK HILL]:[PORT ELLIOT]])</f>
        <v>19</v>
      </c>
    </row>
    <row r="17" spans="1:12" x14ac:dyDescent="0.25">
      <c r="A17" t="s">
        <v>25</v>
      </c>
      <c r="B17" s="3" t="s">
        <v>0</v>
      </c>
      <c r="C17" t="s">
        <v>19</v>
      </c>
      <c r="D17" s="3" t="s">
        <v>11</v>
      </c>
      <c r="E17" s="3">
        <v>7</v>
      </c>
      <c r="F17" s="3">
        <v>12</v>
      </c>
      <c r="J17">
        <f>SUM(Table2[[#This Row],[BLACK HILL]:[PORT ELLIOT]])</f>
        <v>19</v>
      </c>
    </row>
    <row r="18" spans="1:12" x14ac:dyDescent="0.25">
      <c r="A18" t="s">
        <v>24</v>
      </c>
      <c r="B18" s="3" t="s">
        <v>0</v>
      </c>
      <c r="C18" t="s">
        <v>17</v>
      </c>
      <c r="D18" s="3" t="s">
        <v>11</v>
      </c>
      <c r="E18" s="3">
        <v>9</v>
      </c>
      <c r="G18" s="3">
        <v>9</v>
      </c>
      <c r="J18">
        <f>SUM(Table2[[#This Row],[BLACK HILL]:[PORT ELLIOT]])</f>
        <v>18</v>
      </c>
      <c r="L18" t="s">
        <v>27</v>
      </c>
    </row>
    <row r="19" spans="1:12" x14ac:dyDescent="0.25">
      <c r="A19" t="s">
        <v>22</v>
      </c>
      <c r="B19" s="3" t="s">
        <v>0</v>
      </c>
      <c r="C19" t="s">
        <v>17</v>
      </c>
      <c r="D19" s="3" t="s">
        <v>11</v>
      </c>
      <c r="E19" s="3">
        <v>16</v>
      </c>
      <c r="J19">
        <f>SUM(Table2[[#This Row],[BLACK HILL]:[PORT ELLIOT]])</f>
        <v>16</v>
      </c>
    </row>
    <row r="20" spans="1:12" x14ac:dyDescent="0.25">
      <c r="A20" t="s">
        <v>78</v>
      </c>
      <c r="B20" s="3" t="s">
        <v>0</v>
      </c>
      <c r="C20" t="s">
        <v>17</v>
      </c>
      <c r="D20" s="3" t="s">
        <v>11</v>
      </c>
      <c r="G20" s="3">
        <v>16</v>
      </c>
      <c r="J20">
        <f>SUM(Table2[[#This Row],[BLACK HILL]:[PORT ELLIOT]])</f>
        <v>16</v>
      </c>
    </row>
    <row r="21" spans="1:12" x14ac:dyDescent="0.25">
      <c r="A21" t="s">
        <v>262</v>
      </c>
      <c r="B21" s="3" t="s">
        <v>0</v>
      </c>
      <c r="C21" t="s">
        <v>17</v>
      </c>
      <c r="D21" s="3" t="s">
        <v>11</v>
      </c>
      <c r="G21" s="3">
        <v>12</v>
      </c>
      <c r="J21">
        <f>SUM(Table2[[#This Row],[BLACK HILL]:[PORT ELLIOT]])</f>
        <v>12</v>
      </c>
    </row>
    <row r="22" spans="1:12" x14ac:dyDescent="0.25">
      <c r="A22" t="s">
        <v>187</v>
      </c>
      <c r="B22" s="3" t="s">
        <v>0</v>
      </c>
      <c r="C22" t="s">
        <v>18</v>
      </c>
      <c r="D22" s="3" t="s">
        <v>11</v>
      </c>
      <c r="F22" s="3">
        <v>9</v>
      </c>
      <c r="J22">
        <f>SUM(Table2[[#This Row],[BLACK HILL]:[PORT ELLIOT]])</f>
        <v>9</v>
      </c>
    </row>
    <row r="23" spans="1:12" x14ac:dyDescent="0.25">
      <c r="A23" t="s">
        <v>263</v>
      </c>
      <c r="B23" s="3" t="s">
        <v>0</v>
      </c>
      <c r="C23" t="s">
        <v>18</v>
      </c>
      <c r="D23" s="3" t="s">
        <v>11</v>
      </c>
      <c r="G23" s="3">
        <v>7</v>
      </c>
      <c r="J23">
        <f>SUM(Table2[[#This Row],[BLACK HILL]:[PORT ELLIOT]])</f>
        <v>7</v>
      </c>
    </row>
    <row r="32" spans="1:12" x14ac:dyDescent="0.25">
      <c r="B32" s="6"/>
      <c r="C32" s="3"/>
      <c r="D32"/>
      <c r="J32" s="3"/>
    </row>
  </sheetData>
  <mergeCells count="2">
    <mergeCell ref="A1:J1"/>
    <mergeCell ref="A12:J12"/>
  </mergeCells>
  <phoneticPr fontId="3" type="noConversion"/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D9BB2-6987-4CEA-BE73-8A1DD2D64F70}">
  <dimension ref="A1:N165"/>
  <sheetViews>
    <sheetView topLeftCell="A138" workbookViewId="0">
      <selection activeCell="C165" sqref="C165"/>
    </sheetView>
  </sheetViews>
  <sheetFormatPr defaultRowHeight="15" x14ac:dyDescent="0.25"/>
  <cols>
    <col min="1" max="1" width="18.42578125" customWidth="1"/>
    <col min="2" max="2" width="17.42578125" style="3" customWidth="1"/>
    <col min="3" max="3" width="11.28515625" customWidth="1"/>
    <col min="4" max="9" width="17.42578125" style="3" customWidth="1"/>
    <col min="10" max="10" width="7.7109375" customWidth="1"/>
  </cols>
  <sheetData>
    <row r="1" spans="1:10" ht="18.75" x14ac:dyDescent="0.3">
      <c r="A1" s="15" t="s">
        <v>10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s="5" customFormat="1" ht="21" customHeight="1" x14ac:dyDescent="0.25">
      <c r="A2" s="7" t="s">
        <v>2</v>
      </c>
      <c r="B2" s="8" t="s">
        <v>51</v>
      </c>
      <c r="C2" s="8" t="s">
        <v>3</v>
      </c>
      <c r="D2" s="8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8" t="s">
        <v>20</v>
      </c>
    </row>
    <row r="3" spans="1:10" hidden="1" x14ac:dyDescent="0.25">
      <c r="A3" t="s">
        <v>73</v>
      </c>
      <c r="B3" s="3" t="s">
        <v>0</v>
      </c>
      <c r="C3" t="s">
        <v>33</v>
      </c>
      <c r="D3" s="3" t="s">
        <v>10</v>
      </c>
      <c r="E3" s="3">
        <v>7</v>
      </c>
      <c r="F3"/>
      <c r="G3"/>
      <c r="H3"/>
      <c r="I3"/>
      <c r="J3">
        <f>SUM(Table18[[#This Row],[BLACK HILL]:[PORT ELLIOT]])</f>
        <v>7</v>
      </c>
    </row>
    <row r="4" spans="1:10" hidden="1" x14ac:dyDescent="0.25">
      <c r="A4" t="s">
        <v>66</v>
      </c>
      <c r="B4" s="3" t="s">
        <v>0</v>
      </c>
      <c r="C4" t="s">
        <v>17</v>
      </c>
      <c r="D4" s="3" t="s">
        <v>10</v>
      </c>
      <c r="E4" s="3">
        <v>7</v>
      </c>
      <c r="F4"/>
      <c r="G4"/>
      <c r="H4"/>
      <c r="I4"/>
      <c r="J4">
        <f>SUM(Table18[[#This Row],[BLACK HILL]:[PORT ELLIOT]])</f>
        <v>7</v>
      </c>
    </row>
    <row r="5" spans="1:10" hidden="1" x14ac:dyDescent="0.25">
      <c r="A5" t="s">
        <v>64</v>
      </c>
      <c r="B5" s="3" t="s">
        <v>0</v>
      </c>
      <c r="C5" t="s">
        <v>17</v>
      </c>
      <c r="D5" s="3" t="s">
        <v>10</v>
      </c>
      <c r="E5" s="3">
        <v>12</v>
      </c>
      <c r="F5"/>
      <c r="G5"/>
      <c r="H5"/>
      <c r="I5"/>
      <c r="J5">
        <f>SUM(Table18[[#This Row],[BLACK HILL]:[PORT ELLIOT]])</f>
        <v>12</v>
      </c>
    </row>
    <row r="6" spans="1:10" hidden="1" x14ac:dyDescent="0.25">
      <c r="A6" t="s">
        <v>67</v>
      </c>
      <c r="B6" s="3" t="s">
        <v>0</v>
      </c>
      <c r="C6" t="s">
        <v>18</v>
      </c>
      <c r="D6" s="3" t="s">
        <v>10</v>
      </c>
      <c r="E6" s="3">
        <v>9</v>
      </c>
      <c r="F6"/>
      <c r="G6"/>
      <c r="H6"/>
      <c r="I6"/>
      <c r="J6">
        <f>SUM(Table18[[#This Row],[BLACK HILL]:[PORT ELLIOT]])</f>
        <v>9</v>
      </c>
    </row>
    <row r="7" spans="1:10" hidden="1" x14ac:dyDescent="0.25">
      <c r="A7" t="s">
        <v>190</v>
      </c>
      <c r="B7" s="3" t="s">
        <v>0</v>
      </c>
      <c r="C7" t="s">
        <v>19</v>
      </c>
      <c r="D7" s="3" t="s">
        <v>10</v>
      </c>
      <c r="F7">
        <v>12</v>
      </c>
      <c r="G7"/>
      <c r="H7"/>
      <c r="I7"/>
      <c r="J7">
        <f>SUM(Table18[[#This Row],[BLACK HILL]:[PORT ELLIOT]])</f>
        <v>12</v>
      </c>
    </row>
    <row r="8" spans="1:10" hidden="1" x14ac:dyDescent="0.25">
      <c r="A8" t="s">
        <v>63</v>
      </c>
      <c r="B8" s="3" t="s">
        <v>0</v>
      </c>
      <c r="C8" t="s">
        <v>17</v>
      </c>
      <c r="D8" s="3" t="s">
        <v>10</v>
      </c>
      <c r="E8" s="3">
        <v>16</v>
      </c>
      <c r="F8"/>
      <c r="G8"/>
      <c r="H8"/>
      <c r="I8"/>
      <c r="J8">
        <f>SUM(Table18[[#This Row],[BLACK HILL]:[PORT ELLIOT]])</f>
        <v>16</v>
      </c>
    </row>
    <row r="9" spans="1:10" hidden="1" x14ac:dyDescent="0.25">
      <c r="A9" t="s">
        <v>53</v>
      </c>
      <c r="B9" s="3" t="s">
        <v>0</v>
      </c>
      <c r="C9" t="s">
        <v>19</v>
      </c>
      <c r="D9" s="3" t="s">
        <v>10</v>
      </c>
      <c r="E9" s="3">
        <v>12</v>
      </c>
      <c r="F9">
        <v>7</v>
      </c>
      <c r="G9"/>
      <c r="H9"/>
      <c r="I9"/>
      <c r="J9">
        <f>SUM(Table18[[#This Row],[BLACK HILL]:[PORT ELLIOT]])</f>
        <v>19</v>
      </c>
    </row>
    <row r="10" spans="1:10" hidden="1" x14ac:dyDescent="0.25">
      <c r="A10" t="s">
        <v>189</v>
      </c>
      <c r="B10" s="3" t="s">
        <v>0</v>
      </c>
      <c r="C10" t="s">
        <v>19</v>
      </c>
      <c r="D10" s="3" t="s">
        <v>10</v>
      </c>
      <c r="F10">
        <v>16</v>
      </c>
      <c r="G10"/>
      <c r="H10"/>
      <c r="I10"/>
      <c r="J10">
        <f>SUM(Table18[[#This Row],[BLACK HILL]:[PORT ELLIOT]])</f>
        <v>16</v>
      </c>
    </row>
    <row r="11" spans="1:10" hidden="1" x14ac:dyDescent="0.25">
      <c r="A11" t="s">
        <v>12</v>
      </c>
      <c r="B11" s="3" t="s">
        <v>0</v>
      </c>
      <c r="C11" t="s">
        <v>17</v>
      </c>
      <c r="D11" s="3" t="s">
        <v>10</v>
      </c>
      <c r="E11" s="3">
        <v>25</v>
      </c>
      <c r="F11"/>
      <c r="G11"/>
      <c r="H11"/>
      <c r="I11"/>
      <c r="J11">
        <f>SUM(Table18[[#This Row],[BLACK HILL]:[PORT ELLIOT]])</f>
        <v>25</v>
      </c>
    </row>
    <row r="12" spans="1:10" hidden="1" x14ac:dyDescent="0.25">
      <c r="A12" t="s">
        <v>71</v>
      </c>
      <c r="B12" s="3" t="s">
        <v>0</v>
      </c>
      <c r="C12" t="s">
        <v>33</v>
      </c>
      <c r="D12" s="3" t="s">
        <v>10</v>
      </c>
      <c r="E12" s="3">
        <v>12</v>
      </c>
      <c r="F12"/>
      <c r="G12"/>
      <c r="H12"/>
      <c r="I12"/>
      <c r="J12">
        <f>SUM(Table18[[#This Row],[BLACK HILL]:[PORT ELLIOT]])</f>
        <v>12</v>
      </c>
    </row>
    <row r="13" spans="1:10" hidden="1" x14ac:dyDescent="0.25">
      <c r="A13" t="s">
        <v>75</v>
      </c>
      <c r="B13" s="3" t="s">
        <v>0</v>
      </c>
      <c r="C13" t="s">
        <v>74</v>
      </c>
      <c r="D13" s="3" t="s">
        <v>10</v>
      </c>
      <c r="E13" s="3">
        <v>25</v>
      </c>
      <c r="F13"/>
      <c r="G13"/>
      <c r="H13"/>
      <c r="I13"/>
      <c r="J13">
        <f>SUM(Table18[[#This Row],[BLACK HILL]:[PORT ELLIOT]])</f>
        <v>25</v>
      </c>
    </row>
    <row r="14" spans="1:10" hidden="1" x14ac:dyDescent="0.25">
      <c r="A14" t="s">
        <v>68</v>
      </c>
      <c r="B14" s="3" t="s">
        <v>0</v>
      </c>
      <c r="C14" t="s">
        <v>18</v>
      </c>
      <c r="D14" s="3" t="s">
        <v>10</v>
      </c>
      <c r="E14" s="3">
        <v>7</v>
      </c>
      <c r="F14"/>
      <c r="G14"/>
      <c r="H14"/>
      <c r="I14"/>
      <c r="J14">
        <f>SUM(Table18[[#This Row],[BLACK HILL]:[PORT ELLIOT]])</f>
        <v>7</v>
      </c>
    </row>
    <row r="15" spans="1:10" hidden="1" x14ac:dyDescent="0.25">
      <c r="A15" t="s">
        <v>16</v>
      </c>
      <c r="B15" s="3" t="s">
        <v>0</v>
      </c>
      <c r="C15" t="s">
        <v>18</v>
      </c>
      <c r="D15" s="3" t="s">
        <v>10</v>
      </c>
      <c r="E15" s="3">
        <v>12</v>
      </c>
      <c r="F15"/>
      <c r="G15"/>
      <c r="H15"/>
      <c r="I15"/>
      <c r="J15">
        <f>SUM(Table18[[#This Row],[BLACK HILL]:[PORT ELLIOT]])</f>
        <v>12</v>
      </c>
    </row>
    <row r="16" spans="1:10" hidden="1" x14ac:dyDescent="0.25">
      <c r="A16" t="s">
        <v>14</v>
      </c>
      <c r="B16" s="3" t="s">
        <v>0</v>
      </c>
      <c r="C16" t="s">
        <v>18</v>
      </c>
      <c r="D16" s="3" t="s">
        <v>10</v>
      </c>
      <c r="E16" s="3">
        <v>16</v>
      </c>
      <c r="F16"/>
      <c r="G16"/>
      <c r="H16"/>
      <c r="I16"/>
      <c r="J16">
        <f>SUM(Table18[[#This Row],[BLACK HILL]:[PORT ELLIOT]])</f>
        <v>16</v>
      </c>
    </row>
    <row r="17" spans="1:10" hidden="1" x14ac:dyDescent="0.25">
      <c r="A17" t="s">
        <v>72</v>
      </c>
      <c r="B17" s="3" t="s">
        <v>0</v>
      </c>
      <c r="C17" t="s">
        <v>33</v>
      </c>
      <c r="D17" s="3" t="s">
        <v>10</v>
      </c>
      <c r="E17" s="3">
        <v>9</v>
      </c>
      <c r="F17"/>
      <c r="G17"/>
      <c r="H17"/>
      <c r="I17"/>
      <c r="J17">
        <f>SUM(Table18[[#This Row],[BLACK HILL]:[PORT ELLIOT]])</f>
        <v>9</v>
      </c>
    </row>
    <row r="18" spans="1:10" hidden="1" x14ac:dyDescent="0.25">
      <c r="A18" t="s">
        <v>13</v>
      </c>
      <c r="B18" s="3" t="s">
        <v>0</v>
      </c>
      <c r="C18" t="s">
        <v>18</v>
      </c>
      <c r="D18" s="3" t="s">
        <v>10</v>
      </c>
      <c r="E18" s="3">
        <v>25</v>
      </c>
      <c r="F18"/>
      <c r="G18"/>
      <c r="H18"/>
      <c r="I18"/>
      <c r="J18">
        <f>SUM(Table18[[#This Row],[BLACK HILL]:[PORT ELLIOT]])</f>
        <v>25</v>
      </c>
    </row>
    <row r="19" spans="1:10" hidden="1" x14ac:dyDescent="0.25">
      <c r="A19" t="s">
        <v>69</v>
      </c>
      <c r="B19" s="3" t="s">
        <v>0</v>
      </c>
      <c r="C19" t="s">
        <v>33</v>
      </c>
      <c r="D19" s="3" t="s">
        <v>10</v>
      </c>
      <c r="E19" s="3">
        <v>25</v>
      </c>
      <c r="F19"/>
      <c r="G19"/>
      <c r="H19"/>
      <c r="I19"/>
      <c r="J19">
        <f>SUM(Table18[[#This Row],[BLACK HILL]:[PORT ELLIOT]])</f>
        <v>25</v>
      </c>
    </row>
    <row r="20" spans="1:10" hidden="1" x14ac:dyDescent="0.25">
      <c r="A20" t="s">
        <v>54</v>
      </c>
      <c r="B20" s="3" t="s">
        <v>0</v>
      </c>
      <c r="C20" t="s">
        <v>19</v>
      </c>
      <c r="D20" s="3" t="s">
        <v>10</v>
      </c>
      <c r="E20" s="3">
        <v>9</v>
      </c>
      <c r="F20"/>
      <c r="G20"/>
      <c r="H20"/>
      <c r="I20"/>
      <c r="J20">
        <f>SUM(Table18[[#This Row],[BLACK HILL]:[PORT ELLIOT]])</f>
        <v>9</v>
      </c>
    </row>
    <row r="21" spans="1:10" x14ac:dyDescent="0.25">
      <c r="A21" t="s">
        <v>188</v>
      </c>
      <c r="B21" s="3" t="s">
        <v>0</v>
      </c>
      <c r="C21" t="s">
        <v>44</v>
      </c>
      <c r="D21" s="3" t="s">
        <v>10</v>
      </c>
      <c r="F21" s="3">
        <v>25</v>
      </c>
      <c r="J21">
        <f>SUM(Table18[[#This Row],[BLACK HILL]:[PORT ELLIOT]])</f>
        <v>25</v>
      </c>
    </row>
    <row r="22" spans="1:10" hidden="1" x14ac:dyDescent="0.25">
      <c r="A22" t="s">
        <v>52</v>
      </c>
      <c r="B22" s="3" t="s">
        <v>0</v>
      </c>
      <c r="C22" t="s">
        <v>19</v>
      </c>
      <c r="D22" s="3" t="s">
        <v>10</v>
      </c>
      <c r="E22" s="3">
        <v>16</v>
      </c>
      <c r="F22">
        <v>9</v>
      </c>
      <c r="G22"/>
      <c r="H22"/>
      <c r="I22"/>
      <c r="J22">
        <f>SUM(Table18[[#This Row],[BLACK HILL]:[PORT ELLIOT]])</f>
        <v>25</v>
      </c>
    </row>
    <row r="23" spans="1:10" hidden="1" x14ac:dyDescent="0.25">
      <c r="A23" t="s">
        <v>77</v>
      </c>
      <c r="B23" s="3" t="s">
        <v>0</v>
      </c>
      <c r="C23" t="s">
        <v>74</v>
      </c>
      <c r="D23" s="3" t="s">
        <v>10</v>
      </c>
      <c r="E23" s="3">
        <v>12</v>
      </c>
      <c r="F23"/>
      <c r="G23"/>
      <c r="H23"/>
      <c r="I23"/>
      <c r="J23">
        <f>SUM(Table18[[#This Row],[BLACK HILL]:[PORT ELLIOT]])</f>
        <v>12</v>
      </c>
    </row>
    <row r="24" spans="1:10" hidden="1" x14ac:dyDescent="0.25">
      <c r="A24" t="s">
        <v>65</v>
      </c>
      <c r="B24" s="3" t="s">
        <v>0</v>
      </c>
      <c r="C24" t="s">
        <v>17</v>
      </c>
      <c r="D24" s="3" t="s">
        <v>10</v>
      </c>
      <c r="E24" s="3">
        <v>9</v>
      </c>
      <c r="F24"/>
      <c r="G24"/>
      <c r="H24"/>
      <c r="I24"/>
      <c r="J24">
        <f>SUM(Table18[[#This Row],[BLACK HILL]:[PORT ELLIOT]])</f>
        <v>9</v>
      </c>
    </row>
    <row r="25" spans="1:10" hidden="1" x14ac:dyDescent="0.25">
      <c r="A25" t="s">
        <v>70</v>
      </c>
      <c r="B25" s="3" t="s">
        <v>0</v>
      </c>
      <c r="C25" t="s">
        <v>33</v>
      </c>
      <c r="D25" s="3" t="s">
        <v>10</v>
      </c>
      <c r="E25" s="3">
        <v>16</v>
      </c>
      <c r="F25"/>
      <c r="G25"/>
      <c r="H25"/>
      <c r="I25"/>
      <c r="J25">
        <f>SUM(Table18[[#This Row],[BLACK HILL]:[PORT ELLIOT]])</f>
        <v>16</v>
      </c>
    </row>
    <row r="26" spans="1:10" hidden="1" x14ac:dyDescent="0.25">
      <c r="A26" t="s">
        <v>76</v>
      </c>
      <c r="B26" s="3" t="s">
        <v>0</v>
      </c>
      <c r="C26" t="s">
        <v>74</v>
      </c>
      <c r="D26" s="3" t="s">
        <v>10</v>
      </c>
      <c r="E26" s="3">
        <v>16</v>
      </c>
      <c r="F26"/>
      <c r="G26"/>
      <c r="H26"/>
      <c r="I26"/>
      <c r="J26">
        <f>SUM(Table18[[#This Row],[BLACK HILL]:[PORT ELLIOT]])</f>
        <v>16</v>
      </c>
    </row>
    <row r="27" spans="1:10" hidden="1" x14ac:dyDescent="0.25">
      <c r="A27" t="s">
        <v>55</v>
      </c>
      <c r="B27" s="3" t="s">
        <v>0</v>
      </c>
      <c r="C27" t="s">
        <v>19</v>
      </c>
      <c r="D27" s="3" t="s">
        <v>10</v>
      </c>
      <c r="E27" s="3">
        <v>7</v>
      </c>
      <c r="F27"/>
      <c r="G27"/>
      <c r="H27"/>
      <c r="I27"/>
      <c r="J27">
        <f>SUM(Table18[[#This Row],[BLACK HILL]:[PORT ELLIOT]])</f>
        <v>7</v>
      </c>
    </row>
    <row r="28" spans="1:10" hidden="1" x14ac:dyDescent="0.25">
      <c r="A28" t="s">
        <v>15</v>
      </c>
      <c r="B28" s="3" t="s">
        <v>0</v>
      </c>
      <c r="C28" t="s">
        <v>19</v>
      </c>
      <c r="D28" s="3" t="s">
        <v>10</v>
      </c>
      <c r="E28" s="3">
        <v>25</v>
      </c>
      <c r="F28">
        <v>25</v>
      </c>
      <c r="G28"/>
      <c r="H28"/>
      <c r="I28"/>
      <c r="J28">
        <f>SUM(Table18[[#This Row],[BLACK HILL]:[PORT ELLIOT]])</f>
        <v>50</v>
      </c>
    </row>
    <row r="29" spans="1:10" hidden="1" x14ac:dyDescent="0.25">
      <c r="F29"/>
      <c r="G29"/>
      <c r="H29"/>
      <c r="I29"/>
      <c r="J29">
        <f>SUM(Table18[[#This Row],[BLACK HILL]:[PORT ELLIOT]])</f>
        <v>0</v>
      </c>
    </row>
    <row r="30" spans="1:10" hidden="1" x14ac:dyDescent="0.25">
      <c r="F30"/>
      <c r="G30"/>
      <c r="H30"/>
      <c r="I30"/>
      <c r="J30">
        <f>SUM(Table18[[#This Row],[BLACK HILL]:[PORT ELLIOT]])</f>
        <v>0</v>
      </c>
    </row>
    <row r="31" spans="1:10" hidden="1" x14ac:dyDescent="0.25">
      <c r="F31"/>
      <c r="G31"/>
      <c r="H31"/>
      <c r="I31"/>
      <c r="J31">
        <f>SUM(Table18[[#This Row],[BLACK HILL]:[PORT ELLIOT]])</f>
        <v>0</v>
      </c>
    </row>
    <row r="32" spans="1:10" hidden="1" x14ac:dyDescent="0.25">
      <c r="F32"/>
      <c r="G32"/>
      <c r="H32"/>
      <c r="I32"/>
      <c r="J32">
        <f>SUM(Table18[[#This Row],[BLACK HILL]:[PORT ELLIOT]])</f>
        <v>0</v>
      </c>
    </row>
    <row r="33" spans="1:10" hidden="1" x14ac:dyDescent="0.25">
      <c r="F33"/>
      <c r="G33"/>
      <c r="H33"/>
      <c r="I33"/>
      <c r="J33">
        <f>SUM(Table18[[#This Row],[BLACK HILL]:[PORT ELLIOT]])</f>
        <v>0</v>
      </c>
    </row>
    <row r="34" spans="1:10" hidden="1" x14ac:dyDescent="0.25">
      <c r="F34"/>
      <c r="G34"/>
      <c r="H34"/>
      <c r="I34"/>
      <c r="J34">
        <f>SUM(Table18[[#This Row],[BLACK HILL]:[PORT ELLIOT]])</f>
        <v>0</v>
      </c>
    </row>
    <row r="35" spans="1:10" hidden="1" x14ac:dyDescent="0.25">
      <c r="F35"/>
      <c r="G35"/>
      <c r="H35"/>
      <c r="I35"/>
      <c r="J35">
        <f>SUM(Table18[[#This Row],[BLACK HILL]:[PORT ELLIOT]])</f>
        <v>0</v>
      </c>
    </row>
    <row r="36" spans="1:10" hidden="1" x14ac:dyDescent="0.25">
      <c r="F36"/>
      <c r="G36"/>
      <c r="H36"/>
      <c r="I36"/>
      <c r="J36">
        <f>SUM(Table18[[#This Row],[BLACK HILL]:[PORT ELLIOT]])</f>
        <v>0</v>
      </c>
    </row>
    <row r="37" spans="1:10" hidden="1" x14ac:dyDescent="0.25">
      <c r="F37"/>
      <c r="G37"/>
      <c r="H37"/>
      <c r="I37"/>
      <c r="J37">
        <f>SUM(Table18[[#This Row],[BLACK HILL]:[PORT ELLIOT]])</f>
        <v>0</v>
      </c>
    </row>
    <row r="38" spans="1:10" hidden="1" x14ac:dyDescent="0.25">
      <c r="F38"/>
      <c r="G38"/>
      <c r="H38"/>
      <c r="I38"/>
      <c r="J38">
        <f>SUM(Table18[[#This Row],[BLACK HILL]:[PORT ELLIOT]])</f>
        <v>0</v>
      </c>
    </row>
    <row r="39" spans="1:10" s="5" customFormat="1" ht="21" customHeight="1" x14ac:dyDescent="0.25">
      <c r="A39" s="7" t="s">
        <v>2</v>
      </c>
      <c r="B39" s="8" t="s">
        <v>51</v>
      </c>
      <c r="C39" s="8" t="s">
        <v>3</v>
      </c>
      <c r="D39" s="8" t="s">
        <v>4</v>
      </c>
      <c r="E39" s="11" t="s">
        <v>5</v>
      </c>
      <c r="F39" s="11" t="s">
        <v>6</v>
      </c>
      <c r="G39" s="11" t="s">
        <v>7</v>
      </c>
      <c r="H39" s="11" t="s">
        <v>8</v>
      </c>
      <c r="I39" s="11" t="s">
        <v>9</v>
      </c>
      <c r="J39" s="8" t="s">
        <v>20</v>
      </c>
    </row>
    <row r="40" spans="1:10" x14ac:dyDescent="0.25">
      <c r="A40" t="s">
        <v>15</v>
      </c>
      <c r="B40" s="3" t="s">
        <v>0</v>
      </c>
      <c r="C40" t="s">
        <v>19</v>
      </c>
      <c r="D40" s="3" t="s">
        <v>10</v>
      </c>
      <c r="E40" s="3">
        <v>25</v>
      </c>
      <c r="F40" s="3">
        <v>25</v>
      </c>
      <c r="G40" s="3">
        <v>25</v>
      </c>
      <c r="J40">
        <f>SUM(Table15[[#This Row],[BLACK HILL]:[PORT ELLIOT]])</f>
        <v>75</v>
      </c>
    </row>
    <row r="41" spans="1:10" x14ac:dyDescent="0.25">
      <c r="A41" t="s">
        <v>52</v>
      </c>
      <c r="B41" s="3" t="s">
        <v>0</v>
      </c>
      <c r="C41" t="s">
        <v>19</v>
      </c>
      <c r="D41" s="3" t="s">
        <v>10</v>
      </c>
      <c r="E41" s="3">
        <v>16</v>
      </c>
      <c r="F41" s="3">
        <v>9</v>
      </c>
      <c r="G41" s="3">
        <v>9</v>
      </c>
      <c r="J41">
        <f>SUM(Table15[[#This Row],[BLACK HILL]:[PORT ELLIOT]])</f>
        <v>34</v>
      </c>
    </row>
    <row r="42" spans="1:10" x14ac:dyDescent="0.25">
      <c r="A42" t="s">
        <v>189</v>
      </c>
      <c r="B42" s="3" t="s">
        <v>0</v>
      </c>
      <c r="C42" t="s">
        <v>19</v>
      </c>
      <c r="D42" s="3" t="s">
        <v>10</v>
      </c>
      <c r="F42" s="3">
        <v>16</v>
      </c>
      <c r="G42" s="3">
        <v>16</v>
      </c>
      <c r="J42">
        <f>SUM(Table15[[#This Row],[BLACK HILL]:[PORT ELLIOT]])</f>
        <v>32</v>
      </c>
    </row>
    <row r="43" spans="1:10" x14ac:dyDescent="0.25">
      <c r="A43" t="s">
        <v>54</v>
      </c>
      <c r="B43" s="3" t="s">
        <v>0</v>
      </c>
      <c r="C43" t="s">
        <v>19</v>
      </c>
      <c r="D43" s="3" t="s">
        <v>10</v>
      </c>
      <c r="E43" s="3">
        <v>9</v>
      </c>
      <c r="G43" s="3">
        <v>12</v>
      </c>
      <c r="J43">
        <f>SUM(Table15[[#This Row],[BLACK HILL]:[PORT ELLIOT]])</f>
        <v>21</v>
      </c>
    </row>
    <row r="44" spans="1:10" x14ac:dyDescent="0.25">
      <c r="A44" t="s">
        <v>53</v>
      </c>
      <c r="B44" s="3" t="s">
        <v>0</v>
      </c>
      <c r="C44" t="s">
        <v>19</v>
      </c>
      <c r="D44" s="3" t="s">
        <v>10</v>
      </c>
      <c r="E44" s="3">
        <v>12</v>
      </c>
      <c r="F44" s="3">
        <v>7</v>
      </c>
      <c r="J44">
        <f>SUM(Table15[[#This Row],[BLACK HILL]:[PORT ELLIOT]])</f>
        <v>19</v>
      </c>
    </row>
    <row r="45" spans="1:10" x14ac:dyDescent="0.25">
      <c r="A45" t="s">
        <v>190</v>
      </c>
      <c r="B45" s="3" t="s">
        <v>0</v>
      </c>
      <c r="C45" t="s">
        <v>19</v>
      </c>
      <c r="D45" s="3" t="s">
        <v>10</v>
      </c>
      <c r="F45" s="3">
        <v>12</v>
      </c>
      <c r="J45">
        <f>SUM(Table15[[#This Row],[BLACK HILL]:[PORT ELLIOT]])</f>
        <v>12</v>
      </c>
    </row>
    <row r="46" spans="1:10" x14ac:dyDescent="0.25">
      <c r="A46" t="s">
        <v>264</v>
      </c>
      <c r="B46" s="3" t="s">
        <v>0</v>
      </c>
      <c r="C46" t="s">
        <v>19</v>
      </c>
      <c r="D46" s="3" t="s">
        <v>10</v>
      </c>
      <c r="G46" s="3">
        <v>7</v>
      </c>
      <c r="J46">
        <f>SUM(Table15[[#This Row],[BLACK HILL]:[PORT ELLIOT]])</f>
        <v>7</v>
      </c>
    </row>
    <row r="47" spans="1:10" x14ac:dyDescent="0.25">
      <c r="A47" t="s">
        <v>55</v>
      </c>
      <c r="B47" s="3" t="s">
        <v>0</v>
      </c>
      <c r="C47" t="s">
        <v>19</v>
      </c>
      <c r="D47" s="3" t="s">
        <v>10</v>
      </c>
      <c r="E47" s="3">
        <v>7</v>
      </c>
      <c r="J47">
        <f>SUM(Table15[[#This Row],[BLACK HILL]:[PORT ELLIOT]])</f>
        <v>7</v>
      </c>
    </row>
    <row r="48" spans="1:10" s="5" customFormat="1" ht="21" customHeight="1" x14ac:dyDescent="0.25">
      <c r="A48" s="7" t="s">
        <v>2</v>
      </c>
      <c r="B48" s="8" t="s">
        <v>51</v>
      </c>
      <c r="C48" s="8" t="s">
        <v>3</v>
      </c>
      <c r="D48" s="8" t="s">
        <v>4</v>
      </c>
      <c r="E48" s="11" t="s">
        <v>5</v>
      </c>
      <c r="F48" s="11" t="s">
        <v>6</v>
      </c>
      <c r="G48" s="11" t="s">
        <v>7</v>
      </c>
      <c r="H48" s="11" t="s">
        <v>8</v>
      </c>
      <c r="I48" s="11" t="s">
        <v>9</v>
      </c>
      <c r="J48" s="8" t="s">
        <v>20</v>
      </c>
    </row>
    <row r="49" spans="1:14" x14ac:dyDescent="0.25">
      <c r="A49" t="s">
        <v>183</v>
      </c>
      <c r="B49" s="3" t="s">
        <v>0</v>
      </c>
      <c r="C49" t="s">
        <v>17</v>
      </c>
      <c r="D49" s="3" t="s">
        <v>10</v>
      </c>
      <c r="F49" s="3">
        <v>25</v>
      </c>
      <c r="G49" s="3">
        <v>16</v>
      </c>
      <c r="J49">
        <f>SUM(Table1516[[#This Row],[BLACK HILL]:[PORT ELLIOT]])</f>
        <v>41</v>
      </c>
    </row>
    <row r="50" spans="1:14" x14ac:dyDescent="0.25">
      <c r="A50" t="s">
        <v>64</v>
      </c>
      <c r="B50" s="3" t="s">
        <v>0</v>
      </c>
      <c r="C50" t="s">
        <v>17</v>
      </c>
      <c r="D50" s="3" t="s">
        <v>10</v>
      </c>
      <c r="E50" s="3">
        <v>12</v>
      </c>
      <c r="F50" s="3">
        <v>12</v>
      </c>
      <c r="G50" s="3">
        <v>7</v>
      </c>
      <c r="J50">
        <f>SUM(Table1516[[#This Row],[BLACK HILL]:[PORT ELLIOT]])</f>
        <v>31</v>
      </c>
    </row>
    <row r="51" spans="1:14" x14ac:dyDescent="0.25">
      <c r="A51" t="s">
        <v>184</v>
      </c>
      <c r="B51" s="3" t="s">
        <v>0</v>
      </c>
      <c r="C51" t="s">
        <v>17</v>
      </c>
      <c r="D51" s="3" t="s">
        <v>10</v>
      </c>
      <c r="F51" s="3">
        <v>16</v>
      </c>
      <c r="G51" s="3">
        <v>12</v>
      </c>
      <c r="J51">
        <f>SUM(Table1516[[#This Row],[BLACK HILL]:[PORT ELLIOT]])</f>
        <v>28</v>
      </c>
    </row>
    <row r="52" spans="1:14" x14ac:dyDescent="0.25">
      <c r="A52" t="s">
        <v>63</v>
      </c>
      <c r="B52" s="3" t="s">
        <v>0</v>
      </c>
      <c r="C52" t="s">
        <v>17</v>
      </c>
      <c r="D52" s="3" t="s">
        <v>10</v>
      </c>
      <c r="E52" s="3">
        <v>16</v>
      </c>
      <c r="F52" s="3">
        <v>9</v>
      </c>
      <c r="J52">
        <f>SUM(Table1516[[#This Row],[BLACK HILL]:[PORT ELLIOT]])</f>
        <v>25</v>
      </c>
    </row>
    <row r="53" spans="1:14" x14ac:dyDescent="0.25">
      <c r="A53" t="s">
        <v>12</v>
      </c>
      <c r="B53" s="3" t="s">
        <v>0</v>
      </c>
      <c r="C53" t="s">
        <v>17</v>
      </c>
      <c r="D53" s="3" t="s">
        <v>10</v>
      </c>
      <c r="E53" s="3">
        <v>25</v>
      </c>
      <c r="J53">
        <f>SUM(Table1516[[#This Row],[BLACK HILL]:[PORT ELLIOT]])</f>
        <v>25</v>
      </c>
    </row>
    <row r="54" spans="1:14" x14ac:dyDescent="0.25">
      <c r="A54" t="s">
        <v>266</v>
      </c>
      <c r="B54" s="3" t="s">
        <v>0</v>
      </c>
      <c r="C54" t="s">
        <v>17</v>
      </c>
      <c r="D54" s="3" t="s">
        <v>10</v>
      </c>
      <c r="G54" s="3">
        <v>25</v>
      </c>
      <c r="J54">
        <f>SUM(Table1516[[#This Row],[BLACK HILL]:[PORT ELLIOT]])</f>
        <v>25</v>
      </c>
    </row>
    <row r="55" spans="1:14" x14ac:dyDescent="0.25">
      <c r="A55" t="s">
        <v>65</v>
      </c>
      <c r="B55" s="3" t="s">
        <v>0</v>
      </c>
      <c r="C55" t="s">
        <v>17</v>
      </c>
      <c r="D55" s="3" t="s">
        <v>10</v>
      </c>
      <c r="E55" s="3">
        <v>9</v>
      </c>
      <c r="J55">
        <f>SUM(Table1516[[#This Row],[BLACK HILL]:[PORT ELLIOT]])</f>
        <v>9</v>
      </c>
    </row>
    <row r="56" spans="1:14" x14ac:dyDescent="0.25">
      <c r="A56" t="s">
        <v>265</v>
      </c>
      <c r="B56" s="3" t="s">
        <v>0</v>
      </c>
      <c r="C56" t="s">
        <v>17</v>
      </c>
      <c r="D56" s="3" t="s">
        <v>10</v>
      </c>
      <c r="G56" s="3">
        <v>9</v>
      </c>
      <c r="J56">
        <f>SUM(Table1516[[#This Row],[BLACK HILL]:[PORT ELLIOT]])</f>
        <v>9</v>
      </c>
    </row>
    <row r="57" spans="1:14" x14ac:dyDescent="0.25">
      <c r="A57" t="s">
        <v>66</v>
      </c>
      <c r="B57" s="3" t="s">
        <v>0</v>
      </c>
      <c r="C57" t="s">
        <v>17</v>
      </c>
      <c r="D57" s="3" t="s">
        <v>10</v>
      </c>
      <c r="E57" s="3">
        <v>7</v>
      </c>
      <c r="J57">
        <f>SUM(Table1516[[#This Row],[BLACK HILL]:[PORT ELLIOT]])</f>
        <v>7</v>
      </c>
    </row>
    <row r="58" spans="1:14" x14ac:dyDescent="0.25">
      <c r="A58" t="s">
        <v>191</v>
      </c>
      <c r="B58" s="3" t="s">
        <v>0</v>
      </c>
      <c r="C58" t="s">
        <v>17</v>
      </c>
      <c r="D58" s="3" t="s">
        <v>10</v>
      </c>
      <c r="F58" s="3">
        <v>7</v>
      </c>
      <c r="J58">
        <f>SUM(Table1516[[#This Row],[BLACK HILL]:[PORT ELLIOT]])</f>
        <v>7</v>
      </c>
    </row>
    <row r="59" spans="1:14" s="5" customFormat="1" ht="21" customHeight="1" x14ac:dyDescent="0.25">
      <c r="A59" s="7" t="s">
        <v>2</v>
      </c>
      <c r="B59" s="8" t="s">
        <v>51</v>
      </c>
      <c r="C59" s="8" t="s">
        <v>3</v>
      </c>
      <c r="D59" s="8" t="s">
        <v>4</v>
      </c>
      <c r="E59" s="11" t="s">
        <v>5</v>
      </c>
      <c r="F59" s="11" t="s">
        <v>6</v>
      </c>
      <c r="G59" s="11" t="s">
        <v>7</v>
      </c>
      <c r="H59" s="11" t="s">
        <v>8</v>
      </c>
      <c r="I59" s="11" t="s">
        <v>9</v>
      </c>
      <c r="J59" s="8" t="s">
        <v>20</v>
      </c>
    </row>
    <row r="60" spans="1:14" x14ac:dyDescent="0.25">
      <c r="A60" t="s">
        <v>14</v>
      </c>
      <c r="B60" s="3" t="s">
        <v>0</v>
      </c>
      <c r="C60" t="s">
        <v>18</v>
      </c>
      <c r="D60" s="3" t="s">
        <v>10</v>
      </c>
      <c r="E60" s="3">
        <v>16</v>
      </c>
      <c r="F60" s="3">
        <v>25</v>
      </c>
      <c r="G60" s="3">
        <v>12</v>
      </c>
      <c r="J60">
        <f>SUM(Table1517[[#This Row],[BLACK HILL]:[PORT ELLIOT]])</f>
        <v>53</v>
      </c>
      <c r="N60" t="s">
        <v>27</v>
      </c>
    </row>
    <row r="61" spans="1:14" x14ac:dyDescent="0.25">
      <c r="A61" t="s">
        <v>13</v>
      </c>
      <c r="B61" s="3" t="s">
        <v>0</v>
      </c>
      <c r="C61" t="s">
        <v>18</v>
      </c>
      <c r="D61" s="3" t="s">
        <v>10</v>
      </c>
      <c r="E61" s="3">
        <v>25</v>
      </c>
      <c r="G61" s="3">
        <v>25</v>
      </c>
      <c r="J61">
        <f>SUM(Table1517[[#This Row],[BLACK HILL]:[PORT ELLIOT]])</f>
        <v>50</v>
      </c>
    </row>
    <row r="62" spans="1:14" x14ac:dyDescent="0.25">
      <c r="A62" t="s">
        <v>185</v>
      </c>
      <c r="B62" s="3" t="s">
        <v>0</v>
      </c>
      <c r="C62" t="s">
        <v>18</v>
      </c>
      <c r="D62" s="3" t="s">
        <v>10</v>
      </c>
      <c r="F62" s="3">
        <v>16</v>
      </c>
      <c r="G62" s="3">
        <v>16</v>
      </c>
      <c r="J62">
        <f>SUM(Table1517[[#This Row],[BLACK HILL]:[PORT ELLIOT]])</f>
        <v>32</v>
      </c>
    </row>
    <row r="63" spans="1:14" x14ac:dyDescent="0.25">
      <c r="A63" t="s">
        <v>68</v>
      </c>
      <c r="B63" s="3" t="s">
        <v>0</v>
      </c>
      <c r="C63" t="s">
        <v>18</v>
      </c>
      <c r="D63" s="3" t="s">
        <v>10</v>
      </c>
      <c r="E63" s="3">
        <v>7</v>
      </c>
      <c r="F63" s="3">
        <v>12</v>
      </c>
      <c r="G63" s="3">
        <v>7</v>
      </c>
      <c r="J63">
        <f>SUM(Table1517[[#This Row],[BLACK HILL]:[PORT ELLIOT]])</f>
        <v>26</v>
      </c>
    </row>
    <row r="64" spans="1:14" x14ac:dyDescent="0.25">
      <c r="A64" t="s">
        <v>16</v>
      </c>
      <c r="B64" s="3" t="s">
        <v>0</v>
      </c>
      <c r="C64" t="s">
        <v>18</v>
      </c>
      <c r="D64" s="3" t="s">
        <v>10</v>
      </c>
      <c r="E64" s="3">
        <v>12</v>
      </c>
      <c r="F64" s="3">
        <v>9</v>
      </c>
      <c r="J64">
        <f>SUM(Table1517[[#This Row],[BLACK HILL]:[PORT ELLIOT]])</f>
        <v>21</v>
      </c>
    </row>
    <row r="65" spans="1:10" x14ac:dyDescent="0.25">
      <c r="A65" t="s">
        <v>67</v>
      </c>
      <c r="B65" s="3" t="s">
        <v>0</v>
      </c>
      <c r="C65" t="s">
        <v>18</v>
      </c>
      <c r="D65" s="3" t="s">
        <v>10</v>
      </c>
      <c r="E65" s="3">
        <v>9</v>
      </c>
      <c r="G65" s="3">
        <v>9</v>
      </c>
      <c r="J65">
        <f>SUM(Table1517[[#This Row],[BLACK HILL]:[PORT ELLIOT]])</f>
        <v>18</v>
      </c>
    </row>
    <row r="66" spans="1:10" x14ac:dyDescent="0.25">
      <c r="A66" t="s">
        <v>192</v>
      </c>
      <c r="B66" s="3" t="s">
        <v>0</v>
      </c>
      <c r="C66" t="s">
        <v>18</v>
      </c>
      <c r="D66" s="3" t="s">
        <v>10</v>
      </c>
      <c r="F66" s="3">
        <v>7</v>
      </c>
      <c r="J66">
        <f>SUM(Table1517[[#This Row],[BLACK HILL]:[PORT ELLIOT]])</f>
        <v>7</v>
      </c>
    </row>
    <row r="67" spans="1:10" s="5" customFormat="1" ht="21" customHeight="1" x14ac:dyDescent="0.25">
      <c r="A67" s="7" t="s">
        <v>2</v>
      </c>
      <c r="B67" s="8" t="s">
        <v>51</v>
      </c>
      <c r="C67" s="8" t="s">
        <v>3</v>
      </c>
      <c r="D67" s="8" t="s">
        <v>4</v>
      </c>
      <c r="E67" s="11" t="s">
        <v>5</v>
      </c>
      <c r="F67" s="11" t="s">
        <v>6</v>
      </c>
      <c r="G67" s="11" t="s">
        <v>7</v>
      </c>
      <c r="H67" s="11" t="s">
        <v>8</v>
      </c>
      <c r="I67" s="11" t="s">
        <v>9</v>
      </c>
      <c r="J67" s="8" t="s">
        <v>20</v>
      </c>
    </row>
    <row r="68" spans="1:10" x14ac:dyDescent="0.25">
      <c r="A68" t="s">
        <v>71</v>
      </c>
      <c r="B68" s="3" t="s">
        <v>0</v>
      </c>
      <c r="C68" t="s">
        <v>33</v>
      </c>
      <c r="D68" s="3" t="s">
        <v>10</v>
      </c>
      <c r="E68" s="3">
        <v>12</v>
      </c>
      <c r="F68" s="3">
        <v>9</v>
      </c>
      <c r="G68" s="3">
        <v>25</v>
      </c>
      <c r="J68">
        <f>SUM(Table1519[[#This Row],[BLACK HILL]:[PORT ELLIOT]])</f>
        <v>46</v>
      </c>
    </row>
    <row r="69" spans="1:10" x14ac:dyDescent="0.25">
      <c r="A69" t="s">
        <v>69</v>
      </c>
      <c r="B69" s="3" t="s">
        <v>0</v>
      </c>
      <c r="C69" t="s">
        <v>33</v>
      </c>
      <c r="D69" s="3" t="s">
        <v>10</v>
      </c>
      <c r="E69" s="3">
        <v>25</v>
      </c>
      <c r="F69" s="3">
        <v>16</v>
      </c>
      <c r="J69">
        <f>SUM(Table1519[[#This Row],[BLACK HILL]:[PORT ELLIOT]])</f>
        <v>41</v>
      </c>
    </row>
    <row r="70" spans="1:10" x14ac:dyDescent="0.25">
      <c r="A70" t="s">
        <v>70</v>
      </c>
      <c r="B70" s="3" t="s">
        <v>0</v>
      </c>
      <c r="C70" t="s">
        <v>33</v>
      </c>
      <c r="D70" s="3" t="s">
        <v>10</v>
      </c>
      <c r="E70" s="3">
        <v>16</v>
      </c>
      <c r="F70" s="3">
        <v>25</v>
      </c>
      <c r="J70">
        <f>SUM(Table1519[[#This Row],[BLACK HILL]:[PORT ELLIOT]])</f>
        <v>41</v>
      </c>
    </row>
    <row r="71" spans="1:10" x14ac:dyDescent="0.25">
      <c r="A71" t="s">
        <v>194</v>
      </c>
      <c r="B71" s="3" t="s">
        <v>0</v>
      </c>
      <c r="C71" t="s">
        <v>33</v>
      </c>
      <c r="D71" s="3" t="s">
        <v>10</v>
      </c>
      <c r="F71" s="3">
        <v>7</v>
      </c>
      <c r="G71" s="3">
        <v>16</v>
      </c>
      <c r="J71">
        <f>SUM(Table1519[[#This Row],[BLACK HILL]:[PORT ELLIOT]])</f>
        <v>23</v>
      </c>
    </row>
    <row r="72" spans="1:10" x14ac:dyDescent="0.25">
      <c r="A72" t="s">
        <v>72</v>
      </c>
      <c r="B72" s="3" t="s">
        <v>0</v>
      </c>
      <c r="C72" t="s">
        <v>33</v>
      </c>
      <c r="D72" s="3" t="s">
        <v>10</v>
      </c>
      <c r="E72" s="3">
        <v>9</v>
      </c>
      <c r="G72" s="3">
        <v>12</v>
      </c>
      <c r="J72">
        <f>SUM(Table1519[[#This Row],[BLACK HILL]:[PORT ELLIOT]])</f>
        <v>21</v>
      </c>
    </row>
    <row r="73" spans="1:10" x14ac:dyDescent="0.25">
      <c r="A73" t="s">
        <v>193</v>
      </c>
      <c r="B73" s="3" t="s">
        <v>0</v>
      </c>
      <c r="C73" t="s">
        <v>33</v>
      </c>
      <c r="D73" s="3" t="s">
        <v>10</v>
      </c>
      <c r="F73" s="3">
        <v>12</v>
      </c>
      <c r="J73">
        <f>SUM(Table1519[[#This Row],[BLACK HILL]:[PORT ELLIOT]])</f>
        <v>12</v>
      </c>
    </row>
    <row r="74" spans="1:10" x14ac:dyDescent="0.25">
      <c r="A74" t="s">
        <v>229</v>
      </c>
      <c r="B74" s="3" t="s">
        <v>0</v>
      </c>
      <c r="C74" t="s">
        <v>33</v>
      </c>
      <c r="D74" s="3" t="s">
        <v>10</v>
      </c>
      <c r="G74" s="3">
        <v>9</v>
      </c>
      <c r="J74">
        <f>SUM(Table1519[[#This Row],[BLACK HILL]:[PORT ELLIOT]])</f>
        <v>9</v>
      </c>
    </row>
    <row r="75" spans="1:10" x14ac:dyDescent="0.25">
      <c r="A75" t="s">
        <v>267</v>
      </c>
      <c r="B75" s="3" t="s">
        <v>0</v>
      </c>
      <c r="C75" t="s">
        <v>33</v>
      </c>
      <c r="D75" s="3" t="s">
        <v>10</v>
      </c>
      <c r="G75" s="3">
        <v>7</v>
      </c>
      <c r="J75">
        <f>SUM(Table1519[[#This Row],[BLACK HILL]:[PORT ELLIOT]])</f>
        <v>7</v>
      </c>
    </row>
    <row r="76" spans="1:10" x14ac:dyDescent="0.25">
      <c r="A76" t="s">
        <v>73</v>
      </c>
      <c r="B76" s="3" t="s">
        <v>0</v>
      </c>
      <c r="C76" t="s">
        <v>33</v>
      </c>
      <c r="D76" s="3" t="s">
        <v>10</v>
      </c>
      <c r="E76" s="3">
        <v>7</v>
      </c>
      <c r="J76">
        <f>SUM(Table1519[[#This Row],[BLACK HILL]:[PORT ELLIOT]])</f>
        <v>7</v>
      </c>
    </row>
    <row r="77" spans="1:10" s="5" customFormat="1" ht="21" customHeight="1" x14ac:dyDescent="0.25">
      <c r="A77" s="7" t="s">
        <v>2</v>
      </c>
      <c r="B77" s="8" t="s">
        <v>51</v>
      </c>
      <c r="C77" s="8" t="s">
        <v>3</v>
      </c>
      <c r="D77" s="8" t="s">
        <v>4</v>
      </c>
      <c r="E77" s="11" t="s">
        <v>5</v>
      </c>
      <c r="F77" s="11" t="s">
        <v>6</v>
      </c>
      <c r="G77" s="11" t="s">
        <v>7</v>
      </c>
      <c r="H77" s="11" t="s">
        <v>8</v>
      </c>
      <c r="I77" s="11" t="s">
        <v>9</v>
      </c>
      <c r="J77" s="8" t="s">
        <v>20</v>
      </c>
    </row>
    <row r="78" spans="1:10" x14ac:dyDescent="0.25">
      <c r="A78" t="s">
        <v>76</v>
      </c>
      <c r="B78" s="3" t="s">
        <v>0</v>
      </c>
      <c r="C78" t="s">
        <v>74</v>
      </c>
      <c r="D78" s="3" t="s">
        <v>10</v>
      </c>
      <c r="E78" s="3">
        <v>16</v>
      </c>
      <c r="F78" s="3">
        <v>25</v>
      </c>
      <c r="G78" s="3">
        <v>25</v>
      </c>
      <c r="J78">
        <f>SUM(Table1520[[#This Row],[BLACK HILL]:[PORT ELLIOT]])</f>
        <v>66</v>
      </c>
    </row>
    <row r="79" spans="1:10" x14ac:dyDescent="0.25">
      <c r="A79" t="s">
        <v>75</v>
      </c>
      <c r="B79" s="3" t="s">
        <v>0</v>
      </c>
      <c r="C79" t="s">
        <v>74</v>
      </c>
      <c r="D79" s="3" t="s">
        <v>10</v>
      </c>
      <c r="E79" s="3">
        <v>25</v>
      </c>
      <c r="J79">
        <f>SUM(Table1520[[#This Row],[BLACK HILL]:[PORT ELLIOT]])</f>
        <v>25</v>
      </c>
    </row>
    <row r="80" spans="1:10" x14ac:dyDescent="0.25">
      <c r="A80" t="s">
        <v>77</v>
      </c>
      <c r="B80" s="3" t="s">
        <v>0</v>
      </c>
      <c r="C80" t="s">
        <v>74</v>
      </c>
      <c r="D80" s="3" t="s">
        <v>10</v>
      </c>
      <c r="E80" s="3">
        <v>12</v>
      </c>
      <c r="J80">
        <f>SUM(Table1520[[#This Row],[BLACK HILL]:[PORT ELLIOT]])</f>
        <v>12</v>
      </c>
    </row>
    <row r="81" spans="1:12" ht="18.75" x14ac:dyDescent="0.3">
      <c r="A81" s="16" t="s">
        <v>11</v>
      </c>
      <c r="B81" s="16"/>
      <c r="C81" s="16"/>
      <c r="D81" s="16"/>
      <c r="E81" s="16"/>
      <c r="F81" s="16"/>
      <c r="G81" s="16"/>
      <c r="H81" s="16"/>
      <c r="I81" s="16"/>
      <c r="J81" s="16"/>
    </row>
    <row r="82" spans="1:12" s="5" customFormat="1" ht="21" customHeight="1" x14ac:dyDescent="0.25">
      <c r="A82" s="9" t="s">
        <v>2</v>
      </c>
      <c r="B82" s="10" t="s">
        <v>51</v>
      </c>
      <c r="C82" s="10" t="s">
        <v>3</v>
      </c>
      <c r="D82" s="10" t="s">
        <v>4</v>
      </c>
      <c r="E82" s="13" t="s">
        <v>5</v>
      </c>
      <c r="F82" s="13" t="s">
        <v>6</v>
      </c>
      <c r="G82" s="13" t="s">
        <v>7</v>
      </c>
      <c r="H82" s="13" t="s">
        <v>8</v>
      </c>
      <c r="I82" s="13" t="s">
        <v>9</v>
      </c>
      <c r="J82" s="10" t="s">
        <v>20</v>
      </c>
    </row>
    <row r="83" spans="1:12" x14ac:dyDescent="0.25">
      <c r="A83" t="s">
        <v>56</v>
      </c>
      <c r="B83" s="3" t="s">
        <v>0</v>
      </c>
      <c r="C83" t="s">
        <v>44</v>
      </c>
      <c r="D83" s="3" t="s">
        <v>11</v>
      </c>
      <c r="E83" s="3">
        <v>25</v>
      </c>
      <c r="J83">
        <f>SUM(Table29[[#This Row],[BLACK HILL]:[PORT ELLIOT]])</f>
        <v>25</v>
      </c>
    </row>
    <row r="84" spans="1:12" x14ac:dyDescent="0.25">
      <c r="A84" t="s">
        <v>57</v>
      </c>
      <c r="B84" s="3" t="s">
        <v>0</v>
      </c>
      <c r="C84" t="s">
        <v>44</v>
      </c>
      <c r="D84" s="3" t="s">
        <v>11</v>
      </c>
      <c r="E84" s="3">
        <v>16</v>
      </c>
      <c r="J84">
        <f>SUM(Table29[[#This Row],[BLACK HILL]:[PORT ELLIOT]])</f>
        <v>16</v>
      </c>
    </row>
    <row r="85" spans="1:12" x14ac:dyDescent="0.25">
      <c r="A85" t="s">
        <v>58</v>
      </c>
      <c r="B85" s="3" t="s">
        <v>0</v>
      </c>
      <c r="C85" t="s">
        <v>44</v>
      </c>
      <c r="D85" s="3" t="s">
        <v>11</v>
      </c>
      <c r="E85" s="3">
        <v>12</v>
      </c>
      <c r="J85">
        <f>SUM(Table29[[#This Row],[BLACK HILL]:[PORT ELLIOT]])</f>
        <v>12</v>
      </c>
    </row>
    <row r="86" spans="1:12" x14ac:dyDescent="0.25">
      <c r="A86" t="s">
        <v>115</v>
      </c>
      <c r="B86" s="3" t="s">
        <v>0</v>
      </c>
      <c r="C86" t="s">
        <v>44</v>
      </c>
      <c r="D86" s="3" t="s">
        <v>11</v>
      </c>
      <c r="F86" s="3">
        <v>25</v>
      </c>
      <c r="J86">
        <f>SUM(Table29[[#This Row],[BLACK HILL]:[PORT ELLIOT]])</f>
        <v>25</v>
      </c>
    </row>
    <row r="87" spans="1:12" x14ac:dyDescent="0.25">
      <c r="A87" t="s">
        <v>195</v>
      </c>
      <c r="B87" s="3" t="s">
        <v>0</v>
      </c>
      <c r="C87" t="s">
        <v>44</v>
      </c>
      <c r="D87" s="3" t="s">
        <v>11</v>
      </c>
      <c r="F87" s="3">
        <v>16</v>
      </c>
      <c r="J87">
        <f>SUM(Table29[[#This Row],[BLACK HILL]:[PORT ELLIOT]])</f>
        <v>16</v>
      </c>
    </row>
    <row r="88" spans="1:12" hidden="1" x14ac:dyDescent="0.25">
      <c r="A88" t="s">
        <v>25</v>
      </c>
      <c r="B88" s="3" t="s">
        <v>0</v>
      </c>
      <c r="C88" t="s">
        <v>19</v>
      </c>
      <c r="D88" s="3" t="s">
        <v>11</v>
      </c>
      <c r="E88" s="3">
        <v>25</v>
      </c>
      <c r="F88"/>
      <c r="G88"/>
      <c r="H88"/>
      <c r="I88"/>
      <c r="J88">
        <f>SUM(Table29[[#This Row],[BLACK HILL]:[PORT ELLIOT]])</f>
        <v>25</v>
      </c>
      <c r="L88" t="s">
        <v>27</v>
      </c>
    </row>
    <row r="89" spans="1:12" hidden="1" x14ac:dyDescent="0.25">
      <c r="A89" t="s">
        <v>59</v>
      </c>
      <c r="B89" s="3" t="s">
        <v>0</v>
      </c>
      <c r="C89" t="s">
        <v>19</v>
      </c>
      <c r="D89" s="3" t="s">
        <v>11</v>
      </c>
      <c r="E89" s="3">
        <v>16</v>
      </c>
      <c r="F89"/>
      <c r="G89"/>
      <c r="H89"/>
      <c r="I89"/>
      <c r="J89">
        <f>SUM(Table29[[#This Row],[BLACK HILL]:[PORT ELLIOT]])</f>
        <v>16</v>
      </c>
    </row>
    <row r="90" spans="1:12" hidden="1" x14ac:dyDescent="0.25">
      <c r="A90" t="s">
        <v>60</v>
      </c>
      <c r="B90" s="3" t="s">
        <v>0</v>
      </c>
      <c r="C90" t="s">
        <v>19</v>
      </c>
      <c r="D90" s="3" t="s">
        <v>11</v>
      </c>
      <c r="E90" s="3">
        <v>12</v>
      </c>
      <c r="F90"/>
      <c r="G90"/>
      <c r="H90"/>
      <c r="I90"/>
      <c r="J90">
        <f>SUM(Table29[[#This Row],[BLACK HILL]:[PORT ELLIOT]])</f>
        <v>12</v>
      </c>
    </row>
    <row r="91" spans="1:12" hidden="1" x14ac:dyDescent="0.25">
      <c r="A91" t="s">
        <v>61</v>
      </c>
      <c r="B91" s="3" t="s">
        <v>0</v>
      </c>
      <c r="C91" t="s">
        <v>19</v>
      </c>
      <c r="D91" s="3" t="s">
        <v>11</v>
      </c>
      <c r="E91" s="3">
        <v>9</v>
      </c>
      <c r="F91"/>
      <c r="G91"/>
      <c r="H91"/>
      <c r="I91"/>
      <c r="J91">
        <f>SUM(Table29[[#This Row],[BLACK HILL]:[PORT ELLIOT]])</f>
        <v>9</v>
      </c>
    </row>
    <row r="92" spans="1:12" hidden="1" x14ac:dyDescent="0.25">
      <c r="A92" t="s">
        <v>62</v>
      </c>
      <c r="B92" s="3" t="s">
        <v>0</v>
      </c>
      <c r="C92" t="s">
        <v>19</v>
      </c>
      <c r="D92" s="3" t="s">
        <v>11</v>
      </c>
      <c r="E92" s="3">
        <v>7</v>
      </c>
      <c r="F92"/>
      <c r="G92"/>
      <c r="H92"/>
      <c r="I92"/>
      <c r="J92">
        <f>SUM(Table29[[#This Row],[BLACK HILL]:[PORT ELLIOT]])</f>
        <v>7</v>
      </c>
    </row>
    <row r="93" spans="1:12" hidden="1" x14ac:dyDescent="0.25">
      <c r="A93" t="s">
        <v>22</v>
      </c>
      <c r="B93" s="3" t="s">
        <v>0</v>
      </c>
      <c r="C93" t="s">
        <v>17</v>
      </c>
      <c r="D93" s="3" t="s">
        <v>11</v>
      </c>
      <c r="E93" s="3">
        <v>25</v>
      </c>
      <c r="F93"/>
      <c r="G93"/>
      <c r="H93"/>
      <c r="I93"/>
      <c r="J93">
        <f>SUM(Table29[[#This Row],[BLACK HILL]:[PORT ELLIOT]])</f>
        <v>25</v>
      </c>
    </row>
    <row r="94" spans="1:12" hidden="1" x14ac:dyDescent="0.25">
      <c r="A94" t="s">
        <v>24</v>
      </c>
      <c r="B94" s="3" t="s">
        <v>0</v>
      </c>
      <c r="C94" t="s">
        <v>17</v>
      </c>
      <c r="D94" s="3" t="s">
        <v>11</v>
      </c>
      <c r="E94" s="3">
        <v>16</v>
      </c>
      <c r="F94"/>
      <c r="G94"/>
      <c r="H94"/>
      <c r="I94"/>
      <c r="J94">
        <f>SUM(Table29[[#This Row],[BLACK HILL]:[PORT ELLIOT]])</f>
        <v>16</v>
      </c>
    </row>
    <row r="95" spans="1:12" hidden="1" x14ac:dyDescent="0.25">
      <c r="A95" t="s">
        <v>78</v>
      </c>
      <c r="B95" s="3" t="s">
        <v>0</v>
      </c>
      <c r="C95" t="s">
        <v>17</v>
      </c>
      <c r="D95" s="3" t="s">
        <v>11</v>
      </c>
      <c r="E95" s="3">
        <v>12</v>
      </c>
      <c r="F95"/>
      <c r="G95"/>
      <c r="H95"/>
      <c r="I95"/>
      <c r="J95">
        <f>SUM(Table29[[#This Row],[BLACK HILL]:[PORT ELLIOT]])</f>
        <v>12</v>
      </c>
    </row>
    <row r="96" spans="1:12" hidden="1" x14ac:dyDescent="0.25">
      <c r="A96" t="s">
        <v>79</v>
      </c>
      <c r="B96" s="3" t="s">
        <v>0</v>
      </c>
      <c r="C96" t="s">
        <v>17</v>
      </c>
      <c r="D96" s="3" t="s">
        <v>11</v>
      </c>
      <c r="E96" s="3">
        <v>9</v>
      </c>
      <c r="F96"/>
      <c r="G96"/>
      <c r="H96"/>
      <c r="I96"/>
      <c r="J96">
        <f>SUM(Table29[[#This Row],[BLACK HILL]:[PORT ELLIOT]])</f>
        <v>9</v>
      </c>
    </row>
    <row r="97" spans="1:12" hidden="1" x14ac:dyDescent="0.25">
      <c r="A97" t="s">
        <v>80</v>
      </c>
      <c r="B97" s="3" t="s">
        <v>0</v>
      </c>
      <c r="C97" t="s">
        <v>17</v>
      </c>
      <c r="D97" s="3" t="s">
        <v>11</v>
      </c>
      <c r="E97" s="3">
        <v>7</v>
      </c>
      <c r="F97"/>
      <c r="G97"/>
      <c r="H97"/>
      <c r="I97"/>
      <c r="J97">
        <f>SUM(Table29[[#This Row],[BLACK HILL]:[PORT ELLIOT]])</f>
        <v>7</v>
      </c>
    </row>
    <row r="98" spans="1:12" hidden="1" x14ac:dyDescent="0.25">
      <c r="A98" t="s">
        <v>21</v>
      </c>
      <c r="B98" s="3" t="s">
        <v>0</v>
      </c>
      <c r="C98" t="s">
        <v>18</v>
      </c>
      <c r="D98" s="3" t="s">
        <v>11</v>
      </c>
      <c r="E98" s="3">
        <v>25</v>
      </c>
      <c r="F98"/>
      <c r="G98"/>
      <c r="H98"/>
      <c r="I98"/>
      <c r="J98">
        <f>SUM(Table29[[#This Row],[BLACK HILL]:[PORT ELLIOT]])</f>
        <v>25</v>
      </c>
    </row>
    <row r="99" spans="1:12" hidden="1" x14ac:dyDescent="0.25">
      <c r="A99" t="s">
        <v>23</v>
      </c>
      <c r="B99" s="3" t="s">
        <v>0</v>
      </c>
      <c r="C99" t="s">
        <v>18</v>
      </c>
      <c r="D99" s="3" t="s">
        <v>11</v>
      </c>
      <c r="E99" s="3">
        <v>16</v>
      </c>
      <c r="F99"/>
      <c r="G99"/>
      <c r="H99"/>
      <c r="I99"/>
      <c r="J99">
        <f>SUM(Table29[[#This Row],[BLACK HILL]:[PORT ELLIOT]])</f>
        <v>16</v>
      </c>
      <c r="L99" t="s">
        <v>27</v>
      </c>
    </row>
    <row r="100" spans="1:12" hidden="1" x14ac:dyDescent="0.25">
      <c r="A100" t="s">
        <v>81</v>
      </c>
      <c r="B100" s="3" t="s">
        <v>0</v>
      </c>
      <c r="C100" t="s">
        <v>18</v>
      </c>
      <c r="D100" s="3" t="s">
        <v>11</v>
      </c>
      <c r="E100" s="3">
        <v>12</v>
      </c>
      <c r="F100"/>
      <c r="G100"/>
      <c r="H100"/>
      <c r="I100"/>
      <c r="J100">
        <f>SUM(Table29[[#This Row],[BLACK HILL]:[PORT ELLIOT]])</f>
        <v>12</v>
      </c>
    </row>
    <row r="101" spans="1:12" hidden="1" x14ac:dyDescent="0.25">
      <c r="A101" t="s">
        <v>82</v>
      </c>
      <c r="B101" s="3" t="s">
        <v>0</v>
      </c>
      <c r="C101" t="s">
        <v>18</v>
      </c>
      <c r="D101" s="3" t="s">
        <v>11</v>
      </c>
      <c r="E101" s="3">
        <v>9</v>
      </c>
      <c r="F101"/>
      <c r="G101"/>
      <c r="H101"/>
      <c r="I101"/>
      <c r="J101">
        <f>SUM(Table29[[#This Row],[BLACK HILL]:[PORT ELLIOT]])</f>
        <v>9</v>
      </c>
    </row>
    <row r="102" spans="1:12" hidden="1" x14ac:dyDescent="0.25">
      <c r="A102" t="s">
        <v>83</v>
      </c>
      <c r="B102" s="3" t="s">
        <v>0</v>
      </c>
      <c r="C102" t="s">
        <v>18</v>
      </c>
      <c r="D102" s="3" t="s">
        <v>11</v>
      </c>
      <c r="E102" s="3">
        <v>7</v>
      </c>
      <c r="F102"/>
      <c r="G102"/>
      <c r="H102"/>
      <c r="I102"/>
      <c r="J102">
        <f>SUM(Table29[[#This Row],[BLACK HILL]:[PORT ELLIOT]])</f>
        <v>7</v>
      </c>
    </row>
    <row r="103" spans="1:12" hidden="1" x14ac:dyDescent="0.25">
      <c r="A103" t="s">
        <v>84</v>
      </c>
      <c r="B103" s="3" t="s">
        <v>0</v>
      </c>
      <c r="C103" t="s">
        <v>33</v>
      </c>
      <c r="D103" s="3" t="s">
        <v>11</v>
      </c>
      <c r="E103" s="3">
        <v>25</v>
      </c>
      <c r="F103"/>
      <c r="G103"/>
      <c r="H103"/>
      <c r="I103"/>
      <c r="J103">
        <f>SUM(Table29[[#This Row],[BLACK HILL]:[PORT ELLIOT]])</f>
        <v>25</v>
      </c>
    </row>
    <row r="104" spans="1:12" hidden="1" x14ac:dyDescent="0.25">
      <c r="A104" t="s">
        <v>85</v>
      </c>
      <c r="B104" s="3" t="s">
        <v>0</v>
      </c>
      <c r="C104" t="s">
        <v>33</v>
      </c>
      <c r="D104" s="3" t="s">
        <v>11</v>
      </c>
      <c r="E104" s="3">
        <v>16</v>
      </c>
      <c r="F104"/>
      <c r="G104"/>
      <c r="H104"/>
      <c r="I104"/>
      <c r="J104">
        <f>SUM(Table29[[#This Row],[BLACK HILL]:[PORT ELLIOT]])</f>
        <v>16</v>
      </c>
    </row>
    <row r="105" spans="1:12" hidden="1" x14ac:dyDescent="0.25">
      <c r="A105" t="s">
        <v>86</v>
      </c>
      <c r="B105" s="3" t="s">
        <v>0</v>
      </c>
      <c r="C105" t="s">
        <v>33</v>
      </c>
      <c r="D105" s="3" t="s">
        <v>11</v>
      </c>
      <c r="E105" s="3">
        <v>12</v>
      </c>
      <c r="F105"/>
      <c r="G105"/>
      <c r="H105"/>
      <c r="I105"/>
      <c r="J105">
        <f>SUM(Table29[[#This Row],[BLACK HILL]:[PORT ELLIOT]])</f>
        <v>12</v>
      </c>
    </row>
    <row r="106" spans="1:12" hidden="1" x14ac:dyDescent="0.25">
      <c r="A106" t="s">
        <v>87</v>
      </c>
      <c r="B106" s="3" t="s">
        <v>0</v>
      </c>
      <c r="C106" t="s">
        <v>33</v>
      </c>
      <c r="D106" s="3" t="s">
        <v>11</v>
      </c>
      <c r="E106" s="3">
        <v>9</v>
      </c>
      <c r="F106"/>
      <c r="G106"/>
      <c r="H106"/>
      <c r="I106"/>
      <c r="J106">
        <f>SUM(Table29[[#This Row],[BLACK HILL]:[PORT ELLIOT]])</f>
        <v>9</v>
      </c>
    </row>
    <row r="107" spans="1:12" hidden="1" x14ac:dyDescent="0.25">
      <c r="A107" t="s">
        <v>88</v>
      </c>
      <c r="B107" s="3" t="s">
        <v>0</v>
      </c>
      <c r="C107" t="s">
        <v>33</v>
      </c>
      <c r="D107" s="3" t="s">
        <v>11</v>
      </c>
      <c r="E107" s="3">
        <v>7</v>
      </c>
      <c r="F107"/>
      <c r="G107"/>
      <c r="H107"/>
      <c r="I107"/>
      <c r="J107">
        <f>SUM(Table29[[#This Row],[BLACK HILL]:[PORT ELLIOT]])</f>
        <v>7</v>
      </c>
    </row>
    <row r="108" spans="1:12" hidden="1" x14ac:dyDescent="0.25">
      <c r="A108" t="s">
        <v>89</v>
      </c>
      <c r="B108" s="3" t="s">
        <v>0</v>
      </c>
      <c r="C108" t="s">
        <v>74</v>
      </c>
      <c r="D108" s="3" t="s">
        <v>11</v>
      </c>
      <c r="E108" s="3">
        <v>25</v>
      </c>
      <c r="F108"/>
      <c r="G108"/>
      <c r="H108"/>
      <c r="I108"/>
      <c r="J108">
        <f>SUM(Table29[[#This Row],[BLACK HILL]:[PORT ELLIOT]])</f>
        <v>25</v>
      </c>
    </row>
    <row r="109" spans="1:12" hidden="1" x14ac:dyDescent="0.25">
      <c r="A109" t="s">
        <v>90</v>
      </c>
      <c r="B109" s="3" t="s">
        <v>0</v>
      </c>
      <c r="C109" t="s">
        <v>74</v>
      </c>
      <c r="D109" s="3" t="s">
        <v>11</v>
      </c>
      <c r="E109" s="3">
        <v>16</v>
      </c>
      <c r="F109"/>
      <c r="G109"/>
      <c r="H109"/>
      <c r="I109"/>
      <c r="J109">
        <f>SUM(Table29[[#This Row],[BLACK HILL]:[PORT ELLIOT]])</f>
        <v>16</v>
      </c>
    </row>
    <row r="110" spans="1:12" hidden="1" x14ac:dyDescent="0.25">
      <c r="A110" t="s">
        <v>91</v>
      </c>
      <c r="B110" s="3" t="s">
        <v>0</v>
      </c>
      <c r="C110" t="s">
        <v>74</v>
      </c>
      <c r="D110" s="3" t="s">
        <v>11</v>
      </c>
      <c r="E110" s="3">
        <v>12</v>
      </c>
      <c r="F110"/>
      <c r="G110"/>
      <c r="H110"/>
      <c r="I110"/>
      <c r="J110">
        <f>SUM(Table29[[#This Row],[BLACK HILL]:[PORT ELLIOT]])</f>
        <v>12</v>
      </c>
    </row>
    <row r="111" spans="1:12" hidden="1" x14ac:dyDescent="0.25">
      <c r="A111" t="s">
        <v>92</v>
      </c>
      <c r="B111" s="3" t="s">
        <v>0</v>
      </c>
      <c r="C111" t="s">
        <v>74</v>
      </c>
      <c r="D111" s="3" t="s">
        <v>11</v>
      </c>
      <c r="E111" s="3">
        <v>9</v>
      </c>
      <c r="F111"/>
      <c r="G111"/>
      <c r="H111"/>
      <c r="I111"/>
      <c r="J111">
        <f>SUM(Table29[[#This Row],[BLACK HILL]:[PORT ELLIOT]])</f>
        <v>9</v>
      </c>
    </row>
    <row r="112" spans="1:12" hidden="1" x14ac:dyDescent="0.25">
      <c r="A112" t="s">
        <v>93</v>
      </c>
      <c r="B112" s="3" t="s">
        <v>0</v>
      </c>
      <c r="C112" t="s">
        <v>74</v>
      </c>
      <c r="D112" s="3" t="s">
        <v>11</v>
      </c>
      <c r="E112" s="3">
        <v>7</v>
      </c>
      <c r="F112"/>
      <c r="G112"/>
      <c r="H112"/>
      <c r="I112"/>
      <c r="J112">
        <f>SUM(Table29[[#This Row],[BLACK HILL]:[PORT ELLIOT]])</f>
        <v>7</v>
      </c>
    </row>
    <row r="113" spans="1:12" hidden="1" x14ac:dyDescent="0.25">
      <c r="F113"/>
      <c r="G113"/>
      <c r="H113"/>
      <c r="I113"/>
      <c r="J113">
        <f>SUM(Table29[[#This Row],[BLACK HILL]:[PORT ELLIOT]])</f>
        <v>0</v>
      </c>
    </row>
    <row r="114" spans="1:12" s="5" customFormat="1" ht="21" customHeight="1" x14ac:dyDescent="0.25">
      <c r="A114" s="9" t="s">
        <v>2</v>
      </c>
      <c r="B114" s="10" t="s">
        <v>51</v>
      </c>
      <c r="C114" s="10" t="s">
        <v>3</v>
      </c>
      <c r="D114" s="10" t="s">
        <v>4</v>
      </c>
      <c r="E114" s="13" t="s">
        <v>5</v>
      </c>
      <c r="F114" s="13" t="s">
        <v>6</v>
      </c>
      <c r="G114" s="13" t="s">
        <v>7</v>
      </c>
      <c r="H114" s="13" t="s">
        <v>8</v>
      </c>
      <c r="I114" s="13" t="s">
        <v>9</v>
      </c>
      <c r="J114" s="10" t="s">
        <v>20</v>
      </c>
    </row>
    <row r="115" spans="1:12" x14ac:dyDescent="0.25">
      <c r="A115" t="s">
        <v>25</v>
      </c>
      <c r="B115" s="3" t="s">
        <v>0</v>
      </c>
      <c r="C115" t="s">
        <v>19</v>
      </c>
      <c r="D115" s="3" t="s">
        <v>11</v>
      </c>
      <c r="E115" s="3">
        <v>25</v>
      </c>
      <c r="F115" s="3">
        <v>16</v>
      </c>
      <c r="J115">
        <f>SUM(Table1523[[#This Row],[BLACK HILL]:[PORT ELLIOT]])</f>
        <v>41</v>
      </c>
      <c r="L115" t="s">
        <v>27</v>
      </c>
    </row>
    <row r="116" spans="1:12" x14ac:dyDescent="0.25">
      <c r="A116" t="s">
        <v>59</v>
      </c>
      <c r="B116" s="3" t="s">
        <v>0</v>
      </c>
      <c r="C116" t="s">
        <v>19</v>
      </c>
      <c r="D116" s="3" t="s">
        <v>11</v>
      </c>
      <c r="E116" s="3">
        <v>16</v>
      </c>
      <c r="F116" s="3">
        <v>9</v>
      </c>
      <c r="G116" s="3">
        <v>16</v>
      </c>
      <c r="J116">
        <f>SUM(Table1523[[#This Row],[BLACK HILL]:[PORT ELLIOT]])</f>
        <v>41</v>
      </c>
    </row>
    <row r="117" spans="1:12" x14ac:dyDescent="0.25">
      <c r="A117" t="s">
        <v>186</v>
      </c>
      <c r="B117" s="3" t="s">
        <v>0</v>
      </c>
      <c r="C117" t="s">
        <v>19</v>
      </c>
      <c r="D117" s="3" t="s">
        <v>11</v>
      </c>
      <c r="F117" s="3">
        <v>25</v>
      </c>
      <c r="J117">
        <f>SUM(Table1523[[#This Row],[BLACK HILL]:[PORT ELLIOT]])</f>
        <v>25</v>
      </c>
    </row>
    <row r="118" spans="1:12" x14ac:dyDescent="0.25">
      <c r="A118" t="s">
        <v>268</v>
      </c>
      <c r="B118" s="3" t="s">
        <v>0</v>
      </c>
      <c r="C118" t="s">
        <v>19</v>
      </c>
      <c r="D118" s="3" t="s">
        <v>11</v>
      </c>
      <c r="G118" s="3">
        <v>25</v>
      </c>
      <c r="J118">
        <f>SUM(Table1523[[#This Row],[BLACK HILL]:[PORT ELLIOT]])</f>
        <v>25</v>
      </c>
    </row>
    <row r="119" spans="1:12" x14ac:dyDescent="0.25">
      <c r="A119" t="s">
        <v>197</v>
      </c>
      <c r="B119" s="3" t="s">
        <v>0</v>
      </c>
      <c r="C119" t="s">
        <v>19</v>
      </c>
      <c r="D119" s="3" t="s">
        <v>11</v>
      </c>
      <c r="F119" s="3">
        <v>7</v>
      </c>
      <c r="G119" s="3">
        <v>9</v>
      </c>
      <c r="J119">
        <f>SUM(Table1523[[#This Row],[BLACK HILL]:[PORT ELLIOT]])</f>
        <v>16</v>
      </c>
    </row>
    <row r="120" spans="1:12" x14ac:dyDescent="0.25">
      <c r="A120" t="s">
        <v>60</v>
      </c>
      <c r="B120" s="3" t="s">
        <v>0</v>
      </c>
      <c r="C120" t="s">
        <v>19</v>
      </c>
      <c r="D120" s="3" t="s">
        <v>11</v>
      </c>
      <c r="E120" s="3">
        <v>12</v>
      </c>
      <c r="J120">
        <f>SUM(Table1523[[#This Row],[BLACK HILL]:[PORT ELLIOT]])</f>
        <v>12</v>
      </c>
    </row>
    <row r="121" spans="1:12" x14ac:dyDescent="0.25">
      <c r="A121" t="s">
        <v>269</v>
      </c>
      <c r="B121" s="3" t="s">
        <v>0</v>
      </c>
      <c r="C121" t="s">
        <v>19</v>
      </c>
      <c r="D121" s="3" t="s">
        <v>11</v>
      </c>
      <c r="G121" s="3">
        <v>12</v>
      </c>
      <c r="J121">
        <f>SUM(Table1523[[#This Row],[BLACK HILL]:[PORT ELLIOT]])</f>
        <v>12</v>
      </c>
    </row>
    <row r="122" spans="1:12" x14ac:dyDescent="0.25">
      <c r="A122" t="s">
        <v>196</v>
      </c>
      <c r="B122" s="3" t="s">
        <v>0</v>
      </c>
      <c r="C122" t="s">
        <v>19</v>
      </c>
      <c r="D122" s="3" t="s">
        <v>11</v>
      </c>
      <c r="F122" s="3">
        <v>12</v>
      </c>
      <c r="J122">
        <f>SUM(Table1523[[#This Row],[BLACK HILL]:[PORT ELLIOT]])</f>
        <v>12</v>
      </c>
    </row>
    <row r="123" spans="1:12" x14ac:dyDescent="0.25">
      <c r="A123" t="s">
        <v>61</v>
      </c>
      <c r="B123" s="3" t="s">
        <v>0</v>
      </c>
      <c r="C123" t="s">
        <v>19</v>
      </c>
      <c r="D123" s="3" t="s">
        <v>11</v>
      </c>
      <c r="E123" s="3">
        <v>9</v>
      </c>
      <c r="J123">
        <f>SUM(Table1523[[#This Row],[BLACK HILL]:[PORT ELLIOT]])</f>
        <v>9</v>
      </c>
    </row>
    <row r="124" spans="1:12" x14ac:dyDescent="0.25">
      <c r="A124" t="s">
        <v>62</v>
      </c>
      <c r="B124" s="3" t="s">
        <v>0</v>
      </c>
      <c r="C124" t="s">
        <v>19</v>
      </c>
      <c r="D124" s="3" t="s">
        <v>11</v>
      </c>
      <c r="E124" s="3">
        <v>7</v>
      </c>
      <c r="J124">
        <f>SUM(Table1523[[#This Row],[BLACK HILL]:[PORT ELLIOT]])</f>
        <v>7</v>
      </c>
    </row>
    <row r="125" spans="1:12" x14ac:dyDescent="0.25">
      <c r="A125" t="s">
        <v>270</v>
      </c>
      <c r="B125" s="3" t="s">
        <v>0</v>
      </c>
      <c r="C125" t="s">
        <v>19</v>
      </c>
      <c r="D125" s="3" t="s">
        <v>11</v>
      </c>
      <c r="G125" s="3">
        <v>7</v>
      </c>
      <c r="J125">
        <f>SUM(Table1523[[#This Row],[BLACK HILL]:[PORT ELLIOT]])</f>
        <v>7</v>
      </c>
    </row>
    <row r="126" spans="1:12" s="5" customFormat="1" ht="21" customHeight="1" x14ac:dyDescent="0.25">
      <c r="A126" s="9" t="s">
        <v>2</v>
      </c>
      <c r="B126" s="10" t="s">
        <v>51</v>
      </c>
      <c r="C126" s="10" t="s">
        <v>3</v>
      </c>
      <c r="D126" s="10" t="s">
        <v>4</v>
      </c>
      <c r="E126" s="13" t="s">
        <v>5</v>
      </c>
      <c r="F126" s="13" t="s">
        <v>6</v>
      </c>
      <c r="G126" s="13" t="s">
        <v>7</v>
      </c>
      <c r="H126" s="13" t="s">
        <v>8</v>
      </c>
      <c r="I126" s="13" t="s">
        <v>9</v>
      </c>
      <c r="J126" s="10" t="s">
        <v>20</v>
      </c>
    </row>
    <row r="127" spans="1:12" x14ac:dyDescent="0.25">
      <c r="A127" t="s">
        <v>78</v>
      </c>
      <c r="B127" s="3" t="s">
        <v>0</v>
      </c>
      <c r="C127" t="s">
        <v>17</v>
      </c>
      <c r="D127" s="3" t="s">
        <v>11</v>
      </c>
      <c r="E127" s="3">
        <v>12</v>
      </c>
      <c r="G127" s="3">
        <v>25</v>
      </c>
      <c r="J127">
        <f>SUM(Table151624[[#This Row],[BLACK HILL]:[PORT ELLIOT]])</f>
        <v>37</v>
      </c>
    </row>
    <row r="128" spans="1:12" x14ac:dyDescent="0.25">
      <c r="A128" t="s">
        <v>198</v>
      </c>
      <c r="B128" s="3" t="s">
        <v>0</v>
      </c>
      <c r="C128" t="s">
        <v>17</v>
      </c>
      <c r="D128" s="3" t="s">
        <v>11</v>
      </c>
      <c r="F128" s="3">
        <v>25</v>
      </c>
      <c r="G128" s="3">
        <v>7</v>
      </c>
      <c r="J128">
        <f>SUM(Table151624[[#This Row],[BLACK HILL]:[PORT ELLIOT]])</f>
        <v>32</v>
      </c>
    </row>
    <row r="129" spans="1:12" x14ac:dyDescent="0.25">
      <c r="A129" t="s">
        <v>24</v>
      </c>
      <c r="B129" s="3" t="s">
        <v>0</v>
      </c>
      <c r="C129" t="s">
        <v>17</v>
      </c>
      <c r="D129" s="3" t="s">
        <v>11</v>
      </c>
      <c r="E129" s="3">
        <v>16</v>
      </c>
      <c r="G129" s="3">
        <v>12</v>
      </c>
      <c r="J129">
        <f>SUM(Table151624[[#This Row],[BLACK HILL]:[PORT ELLIOT]])</f>
        <v>28</v>
      </c>
    </row>
    <row r="130" spans="1:12" x14ac:dyDescent="0.25">
      <c r="A130" t="s">
        <v>22</v>
      </c>
      <c r="B130" s="3" t="s">
        <v>0</v>
      </c>
      <c r="C130" t="s">
        <v>17</v>
      </c>
      <c r="D130" s="3" t="s">
        <v>11</v>
      </c>
      <c r="E130" s="3">
        <v>25</v>
      </c>
      <c r="J130">
        <f>SUM(Table151624[[#This Row],[BLACK HILL]:[PORT ELLIOT]])</f>
        <v>25</v>
      </c>
    </row>
    <row r="131" spans="1:12" x14ac:dyDescent="0.25">
      <c r="A131" t="s">
        <v>199</v>
      </c>
      <c r="B131" s="3" t="s">
        <v>0</v>
      </c>
      <c r="C131" t="s">
        <v>17</v>
      </c>
      <c r="D131" s="3" t="s">
        <v>11</v>
      </c>
      <c r="F131" s="3">
        <v>16</v>
      </c>
      <c r="J131">
        <f>SUM(Table151624[[#This Row],[BLACK HILL]:[PORT ELLIOT]])</f>
        <v>16</v>
      </c>
    </row>
    <row r="132" spans="1:12" x14ac:dyDescent="0.25">
      <c r="A132" t="s">
        <v>262</v>
      </c>
      <c r="B132" s="3" t="s">
        <v>0</v>
      </c>
      <c r="C132" t="s">
        <v>17</v>
      </c>
      <c r="D132" s="3" t="s">
        <v>11</v>
      </c>
      <c r="G132" s="3">
        <v>16</v>
      </c>
      <c r="J132">
        <f>SUM(Table151624[[#This Row],[BLACK HILL]:[PORT ELLIOT]])</f>
        <v>16</v>
      </c>
    </row>
    <row r="133" spans="1:12" x14ac:dyDescent="0.25">
      <c r="A133" t="s">
        <v>200</v>
      </c>
      <c r="B133" s="3" t="s">
        <v>0</v>
      </c>
      <c r="C133" t="s">
        <v>17</v>
      </c>
      <c r="D133" s="3" t="s">
        <v>11</v>
      </c>
      <c r="F133" s="3">
        <v>12</v>
      </c>
      <c r="J133">
        <f>SUM(Table151624[[#This Row],[BLACK HILL]:[PORT ELLIOT]])</f>
        <v>12</v>
      </c>
    </row>
    <row r="134" spans="1:12" x14ac:dyDescent="0.25">
      <c r="A134" t="s">
        <v>79</v>
      </c>
      <c r="B134" s="3" t="s">
        <v>0</v>
      </c>
      <c r="C134" t="s">
        <v>17</v>
      </c>
      <c r="D134" s="3" t="s">
        <v>11</v>
      </c>
      <c r="E134" s="3">
        <v>9</v>
      </c>
      <c r="J134">
        <f>SUM(Table151624[[#This Row],[BLACK HILL]:[PORT ELLIOT]])</f>
        <v>9</v>
      </c>
    </row>
    <row r="135" spans="1:12" x14ac:dyDescent="0.25">
      <c r="A135" t="s">
        <v>271</v>
      </c>
      <c r="B135" s="3" t="s">
        <v>0</v>
      </c>
      <c r="C135" t="s">
        <v>17</v>
      </c>
      <c r="D135" s="3" t="s">
        <v>11</v>
      </c>
      <c r="G135" s="3">
        <v>9</v>
      </c>
      <c r="J135">
        <f>SUM(Table151624[[#This Row],[BLACK HILL]:[PORT ELLIOT]])</f>
        <v>9</v>
      </c>
    </row>
    <row r="136" spans="1:12" x14ac:dyDescent="0.25">
      <c r="A136" t="s">
        <v>201</v>
      </c>
      <c r="B136" s="3" t="s">
        <v>0</v>
      </c>
      <c r="C136" t="s">
        <v>17</v>
      </c>
      <c r="D136" s="3" t="s">
        <v>11</v>
      </c>
      <c r="F136" s="3">
        <v>9</v>
      </c>
      <c r="J136">
        <f>SUM(Table151624[[#This Row],[BLACK HILL]:[PORT ELLIOT]])</f>
        <v>9</v>
      </c>
    </row>
    <row r="137" spans="1:12" x14ac:dyDescent="0.25">
      <c r="A137" t="s">
        <v>80</v>
      </c>
      <c r="B137" s="3" t="s">
        <v>0</v>
      </c>
      <c r="C137" t="s">
        <v>17</v>
      </c>
      <c r="D137" s="3" t="s">
        <v>11</v>
      </c>
      <c r="E137" s="3">
        <v>7</v>
      </c>
      <c r="J137">
        <f>SUM(Table151624[[#This Row],[BLACK HILL]:[PORT ELLIOT]])</f>
        <v>7</v>
      </c>
    </row>
    <row r="138" spans="1:12" x14ac:dyDescent="0.25">
      <c r="A138" t="s">
        <v>202</v>
      </c>
      <c r="B138" s="3" t="s">
        <v>0</v>
      </c>
      <c r="C138" t="s">
        <v>17</v>
      </c>
      <c r="D138" s="3" t="s">
        <v>11</v>
      </c>
      <c r="F138" s="3">
        <v>7</v>
      </c>
      <c r="J138">
        <f>SUM(Table151624[[#This Row],[BLACK HILL]:[PORT ELLIOT]])</f>
        <v>7</v>
      </c>
    </row>
    <row r="139" spans="1:12" s="5" customFormat="1" ht="21" customHeight="1" x14ac:dyDescent="0.25">
      <c r="A139" s="9" t="s">
        <v>2</v>
      </c>
      <c r="B139" s="10" t="s">
        <v>51</v>
      </c>
      <c r="C139" s="10" t="s">
        <v>3</v>
      </c>
      <c r="D139" s="10" t="s">
        <v>4</v>
      </c>
      <c r="E139" s="13" t="s">
        <v>5</v>
      </c>
      <c r="F139" s="13" t="s">
        <v>6</v>
      </c>
      <c r="G139" s="13" t="s">
        <v>7</v>
      </c>
      <c r="H139" s="13" t="s">
        <v>8</v>
      </c>
      <c r="I139" s="13" t="s">
        <v>9</v>
      </c>
      <c r="J139" s="10" t="s">
        <v>20</v>
      </c>
    </row>
    <row r="140" spans="1:12" x14ac:dyDescent="0.25">
      <c r="A140" t="s">
        <v>21</v>
      </c>
      <c r="B140" s="3" t="s">
        <v>0</v>
      </c>
      <c r="C140" t="s">
        <v>18</v>
      </c>
      <c r="D140" s="3" t="s">
        <v>11</v>
      </c>
      <c r="E140" s="3">
        <v>25</v>
      </c>
      <c r="F140" s="3">
        <v>25</v>
      </c>
      <c r="G140" s="3">
        <v>25</v>
      </c>
      <c r="J140">
        <f>SUM(Table151725[[#This Row],[BLACK HILL]:[PORT ELLIOT]])</f>
        <v>75</v>
      </c>
    </row>
    <row r="141" spans="1:12" x14ac:dyDescent="0.25">
      <c r="A141" t="s">
        <v>23</v>
      </c>
      <c r="B141" s="3" t="s">
        <v>0</v>
      </c>
      <c r="C141" t="s">
        <v>18</v>
      </c>
      <c r="D141" s="3" t="s">
        <v>11</v>
      </c>
      <c r="E141" s="3">
        <v>16</v>
      </c>
      <c r="F141" s="3">
        <v>12</v>
      </c>
      <c r="J141">
        <f>SUM(Table151725[[#This Row],[BLACK HILL]:[PORT ELLIOT]])</f>
        <v>28</v>
      </c>
      <c r="L141" t="s">
        <v>27</v>
      </c>
    </row>
    <row r="142" spans="1:12" x14ac:dyDescent="0.25">
      <c r="A142" t="s">
        <v>203</v>
      </c>
      <c r="B142" s="3" t="s">
        <v>0</v>
      </c>
      <c r="C142" t="s">
        <v>18</v>
      </c>
      <c r="D142" s="3" t="s">
        <v>11</v>
      </c>
      <c r="E142" s="3">
        <v>12</v>
      </c>
      <c r="F142" s="3">
        <v>9</v>
      </c>
      <c r="J142">
        <f>SUM(Table151725[[#This Row],[BLACK HILL]:[PORT ELLIOT]])</f>
        <v>21</v>
      </c>
    </row>
    <row r="143" spans="1:12" x14ac:dyDescent="0.25">
      <c r="A143" t="s">
        <v>263</v>
      </c>
      <c r="B143" s="3" t="s">
        <v>0</v>
      </c>
      <c r="C143" t="s">
        <v>18</v>
      </c>
      <c r="D143" s="3" t="s">
        <v>11</v>
      </c>
      <c r="G143" s="3">
        <v>16</v>
      </c>
      <c r="J143">
        <f>SUM(Table151725[[#This Row],[BLACK HILL]:[PORT ELLIOT]])</f>
        <v>16</v>
      </c>
    </row>
    <row r="144" spans="1:12" x14ac:dyDescent="0.25">
      <c r="A144" t="s">
        <v>187</v>
      </c>
      <c r="B144" s="3" t="s">
        <v>0</v>
      </c>
      <c r="C144" t="s">
        <v>18</v>
      </c>
      <c r="D144" s="3" t="s">
        <v>11</v>
      </c>
      <c r="F144" s="3">
        <v>16</v>
      </c>
      <c r="J144">
        <f>SUM(Table151725[[#This Row],[BLACK HILL]:[PORT ELLIOT]])</f>
        <v>16</v>
      </c>
    </row>
    <row r="145" spans="1:10" x14ac:dyDescent="0.25">
      <c r="A145" t="s">
        <v>272</v>
      </c>
      <c r="B145" s="3" t="s">
        <v>0</v>
      </c>
      <c r="C145" t="s">
        <v>18</v>
      </c>
      <c r="D145" s="3" t="s">
        <v>11</v>
      </c>
      <c r="G145" s="3">
        <v>12</v>
      </c>
      <c r="J145">
        <f>SUM(Table151725[[#This Row],[BLACK HILL]:[PORT ELLIOT]])</f>
        <v>12</v>
      </c>
    </row>
    <row r="146" spans="1:10" x14ac:dyDescent="0.25">
      <c r="A146" t="s">
        <v>82</v>
      </c>
      <c r="B146" s="3" t="s">
        <v>0</v>
      </c>
      <c r="C146" t="s">
        <v>18</v>
      </c>
      <c r="D146" s="3" t="s">
        <v>11</v>
      </c>
      <c r="E146" s="3">
        <v>9</v>
      </c>
      <c r="J146">
        <f>SUM(Table151725[[#This Row],[BLACK HILL]:[PORT ELLIOT]])</f>
        <v>9</v>
      </c>
    </row>
    <row r="147" spans="1:10" x14ac:dyDescent="0.25">
      <c r="A147" t="s">
        <v>273</v>
      </c>
      <c r="B147" s="3" t="s">
        <v>0</v>
      </c>
      <c r="C147" t="s">
        <v>18</v>
      </c>
      <c r="D147" s="3" t="s">
        <v>11</v>
      </c>
      <c r="G147" s="3">
        <v>9</v>
      </c>
      <c r="J147">
        <f>SUM(Table151725[[#This Row],[BLACK HILL]:[PORT ELLIOT]])</f>
        <v>9</v>
      </c>
    </row>
    <row r="148" spans="1:10" x14ac:dyDescent="0.25">
      <c r="A148" t="s">
        <v>83</v>
      </c>
      <c r="B148" s="3" t="s">
        <v>0</v>
      </c>
      <c r="C148" t="s">
        <v>18</v>
      </c>
      <c r="D148" s="3" t="s">
        <v>11</v>
      </c>
      <c r="E148" s="3">
        <v>7</v>
      </c>
      <c r="J148">
        <f>SUM(Table151725[[#This Row],[BLACK HILL]:[PORT ELLIOT]])</f>
        <v>7</v>
      </c>
    </row>
    <row r="149" spans="1:10" x14ac:dyDescent="0.25">
      <c r="A149" t="s">
        <v>274</v>
      </c>
      <c r="B149" s="3" t="s">
        <v>0</v>
      </c>
      <c r="C149" t="s">
        <v>18</v>
      </c>
      <c r="D149" s="3" t="s">
        <v>11</v>
      </c>
      <c r="G149" s="3">
        <v>7</v>
      </c>
      <c r="J149">
        <f>SUM(Table151725[[#This Row],[BLACK HILL]:[PORT ELLIOT]])</f>
        <v>7</v>
      </c>
    </row>
    <row r="150" spans="1:10" x14ac:dyDescent="0.25">
      <c r="A150" t="s">
        <v>204</v>
      </c>
      <c r="B150" s="3" t="s">
        <v>0</v>
      </c>
      <c r="C150" t="s">
        <v>18</v>
      </c>
      <c r="D150" s="3" t="s">
        <v>11</v>
      </c>
      <c r="F150" s="3">
        <v>7</v>
      </c>
      <c r="J150">
        <f>SUM(Table151725[[#This Row],[BLACK HILL]:[PORT ELLIOT]])</f>
        <v>7</v>
      </c>
    </row>
    <row r="151" spans="1:10" s="5" customFormat="1" ht="21" customHeight="1" x14ac:dyDescent="0.25">
      <c r="A151" s="9" t="s">
        <v>2</v>
      </c>
      <c r="B151" s="10" t="s">
        <v>51</v>
      </c>
      <c r="C151" s="10" t="s">
        <v>3</v>
      </c>
      <c r="D151" s="10" t="s">
        <v>4</v>
      </c>
      <c r="E151" s="13" t="s">
        <v>5</v>
      </c>
      <c r="F151" s="13" t="s">
        <v>6</v>
      </c>
      <c r="G151" s="13" t="s">
        <v>7</v>
      </c>
      <c r="H151" s="13" t="s">
        <v>8</v>
      </c>
      <c r="I151" s="13" t="s">
        <v>9</v>
      </c>
      <c r="J151" s="10" t="s">
        <v>20</v>
      </c>
    </row>
    <row r="152" spans="1:10" x14ac:dyDescent="0.25">
      <c r="A152" t="s">
        <v>205</v>
      </c>
      <c r="B152" s="3" t="s">
        <v>0</v>
      </c>
      <c r="C152" t="s">
        <v>33</v>
      </c>
      <c r="D152" s="3" t="s">
        <v>11</v>
      </c>
      <c r="F152" s="3">
        <v>25</v>
      </c>
      <c r="G152" s="3">
        <v>25</v>
      </c>
      <c r="J152">
        <f>SUM(Table151926[[#This Row],[BLACK HILL]:[PORT ELLIOT]])</f>
        <v>50</v>
      </c>
    </row>
    <row r="153" spans="1:10" x14ac:dyDescent="0.25">
      <c r="A153" t="s">
        <v>85</v>
      </c>
      <c r="B153" s="3" t="s">
        <v>0</v>
      </c>
      <c r="C153" t="s">
        <v>33</v>
      </c>
      <c r="D153" s="3" t="s">
        <v>11</v>
      </c>
      <c r="E153" s="3">
        <v>16</v>
      </c>
      <c r="F153" s="3">
        <v>12</v>
      </c>
      <c r="G153" s="3">
        <v>16</v>
      </c>
      <c r="J153">
        <f>SUM(Table151926[[#This Row],[BLACK HILL]:[PORT ELLIOT]])</f>
        <v>44</v>
      </c>
    </row>
    <row r="154" spans="1:10" x14ac:dyDescent="0.25">
      <c r="A154" t="s">
        <v>84</v>
      </c>
      <c r="B154" s="3" t="s">
        <v>0</v>
      </c>
      <c r="C154" t="s">
        <v>33</v>
      </c>
      <c r="D154" s="3" t="s">
        <v>11</v>
      </c>
      <c r="E154" s="3">
        <v>25</v>
      </c>
      <c r="F154" s="3">
        <v>16</v>
      </c>
      <c r="J154">
        <f>SUM(Table151926[[#This Row],[BLACK HILL]:[PORT ELLIOT]])</f>
        <v>41</v>
      </c>
    </row>
    <row r="155" spans="1:10" x14ac:dyDescent="0.25">
      <c r="A155" t="s">
        <v>86</v>
      </c>
      <c r="B155" s="3" t="s">
        <v>0</v>
      </c>
      <c r="C155" t="s">
        <v>33</v>
      </c>
      <c r="D155" s="3" t="s">
        <v>11</v>
      </c>
      <c r="E155" s="3">
        <v>12</v>
      </c>
      <c r="F155" s="3">
        <v>7</v>
      </c>
      <c r="G155" s="3">
        <v>12</v>
      </c>
      <c r="J155">
        <f>SUM(Table151926[[#This Row],[BLACK HILL]:[PORT ELLIOT]])</f>
        <v>31</v>
      </c>
    </row>
    <row r="156" spans="1:10" x14ac:dyDescent="0.25">
      <c r="A156" t="s">
        <v>87</v>
      </c>
      <c r="B156" s="3" t="s">
        <v>0</v>
      </c>
      <c r="C156" t="s">
        <v>33</v>
      </c>
      <c r="D156" s="3" t="s">
        <v>11</v>
      </c>
      <c r="E156" s="3">
        <v>9</v>
      </c>
      <c r="F156" s="3">
        <v>9</v>
      </c>
      <c r="G156" s="3">
        <v>7</v>
      </c>
      <c r="J156">
        <f>SUM(Table151926[[#This Row],[BLACK HILL]:[PORT ELLIOT]])</f>
        <v>25</v>
      </c>
    </row>
    <row r="157" spans="1:10" x14ac:dyDescent="0.25">
      <c r="A157" t="s">
        <v>88</v>
      </c>
      <c r="B157" s="3" t="s">
        <v>0</v>
      </c>
      <c r="C157" t="s">
        <v>33</v>
      </c>
      <c r="D157" s="3" t="s">
        <v>11</v>
      </c>
      <c r="E157" s="3">
        <v>7</v>
      </c>
      <c r="G157" s="3">
        <v>9</v>
      </c>
      <c r="J157">
        <f>SUM(Table151926[[#This Row],[BLACK HILL]:[PORT ELLIOT]])</f>
        <v>16</v>
      </c>
    </row>
    <row r="158" spans="1:10" s="5" customFormat="1" ht="21" customHeight="1" x14ac:dyDescent="0.25">
      <c r="A158" s="9" t="s">
        <v>2</v>
      </c>
      <c r="B158" s="10" t="s">
        <v>51</v>
      </c>
      <c r="C158" s="10" t="s">
        <v>3</v>
      </c>
      <c r="D158" s="10" t="s">
        <v>4</v>
      </c>
      <c r="E158" s="13" t="s">
        <v>5</v>
      </c>
      <c r="F158" s="13" t="s">
        <v>6</v>
      </c>
      <c r="G158" s="13" t="s">
        <v>7</v>
      </c>
      <c r="H158" s="13" t="s">
        <v>8</v>
      </c>
      <c r="I158" s="13" t="s">
        <v>9</v>
      </c>
      <c r="J158" s="10" t="s">
        <v>20</v>
      </c>
    </row>
    <row r="159" spans="1:10" x14ac:dyDescent="0.25">
      <c r="A159" t="s">
        <v>89</v>
      </c>
      <c r="B159" s="3" t="s">
        <v>0</v>
      </c>
      <c r="C159" t="s">
        <v>74</v>
      </c>
      <c r="D159" s="3" t="s">
        <v>11</v>
      </c>
      <c r="E159" s="3">
        <v>25</v>
      </c>
      <c r="F159" s="3">
        <v>25</v>
      </c>
      <c r="G159" s="3">
        <v>25</v>
      </c>
      <c r="J159">
        <f>SUM(Table152027[[#This Row],[BLACK HILL]:[PORT ELLIOT]])</f>
        <v>75</v>
      </c>
    </row>
    <row r="160" spans="1:10" x14ac:dyDescent="0.25">
      <c r="A160" t="s">
        <v>90</v>
      </c>
      <c r="B160" s="3" t="s">
        <v>0</v>
      </c>
      <c r="C160" t="s">
        <v>74</v>
      </c>
      <c r="D160" s="3" t="s">
        <v>11</v>
      </c>
      <c r="E160" s="3">
        <v>16</v>
      </c>
      <c r="F160" s="3">
        <v>16</v>
      </c>
      <c r="G160" s="3">
        <v>16</v>
      </c>
      <c r="J160">
        <f>SUM(Table152027[[#This Row],[BLACK HILL]:[PORT ELLIOT]])</f>
        <v>48</v>
      </c>
    </row>
    <row r="161" spans="1:10" x14ac:dyDescent="0.25">
      <c r="A161" t="s">
        <v>206</v>
      </c>
      <c r="B161" s="3" t="s">
        <v>0</v>
      </c>
      <c r="C161" t="s">
        <v>74</v>
      </c>
      <c r="D161" s="3" t="s">
        <v>11</v>
      </c>
      <c r="F161" s="3">
        <v>12</v>
      </c>
      <c r="G161" s="3">
        <v>12</v>
      </c>
      <c r="J161">
        <f>SUM(Table152027[[#This Row],[BLACK HILL]:[PORT ELLIOT]])</f>
        <v>24</v>
      </c>
    </row>
    <row r="162" spans="1:10" x14ac:dyDescent="0.25">
      <c r="A162" t="s">
        <v>91</v>
      </c>
      <c r="B162" s="3" t="s">
        <v>0</v>
      </c>
      <c r="C162" t="s">
        <v>74</v>
      </c>
      <c r="D162" s="3" t="s">
        <v>11</v>
      </c>
      <c r="E162" s="3">
        <v>12</v>
      </c>
      <c r="F162" s="3">
        <v>9</v>
      </c>
      <c r="J162">
        <f>SUM(Table152027[[#This Row],[BLACK HILL]:[PORT ELLIOT]])</f>
        <v>21</v>
      </c>
    </row>
    <row r="163" spans="1:10" x14ac:dyDescent="0.25">
      <c r="A163" t="s">
        <v>92</v>
      </c>
      <c r="B163" s="3" t="s">
        <v>0</v>
      </c>
      <c r="C163" t="s">
        <v>74</v>
      </c>
      <c r="D163" s="3" t="s">
        <v>11</v>
      </c>
      <c r="E163" s="3">
        <v>9</v>
      </c>
      <c r="F163" s="3">
        <v>7</v>
      </c>
      <c r="J163">
        <f>SUM(Table152027[[#This Row],[BLACK HILL]:[PORT ELLIOT]])</f>
        <v>16</v>
      </c>
    </row>
    <row r="164" spans="1:10" x14ac:dyDescent="0.25">
      <c r="A164" t="s">
        <v>93</v>
      </c>
      <c r="B164" s="3" t="s">
        <v>0</v>
      </c>
      <c r="C164" t="s">
        <v>74</v>
      </c>
      <c r="D164" s="3" t="s">
        <v>11</v>
      </c>
      <c r="E164" s="3">
        <v>7</v>
      </c>
      <c r="G164" s="3">
        <v>9</v>
      </c>
      <c r="J164">
        <f>SUM(Table152027[[#This Row],[BLACK HILL]:[PORT ELLIOT]])</f>
        <v>16</v>
      </c>
    </row>
    <row r="165" spans="1:10" x14ac:dyDescent="0.25">
      <c r="A165" t="s">
        <v>275</v>
      </c>
      <c r="B165" s="3" t="s">
        <v>0</v>
      </c>
      <c r="C165" t="s">
        <v>74</v>
      </c>
      <c r="D165" s="3" t="s">
        <v>11</v>
      </c>
      <c r="G165" s="3">
        <v>7</v>
      </c>
      <c r="J165">
        <f>SUM(Table152027[[#This Row],[BLACK HILL]:[PORT ELLIOT]])</f>
        <v>7</v>
      </c>
    </row>
  </sheetData>
  <mergeCells count="2">
    <mergeCell ref="A1:J1"/>
    <mergeCell ref="A81:J81"/>
  </mergeCells>
  <phoneticPr fontId="3" type="noConversion"/>
  <pageMargins left="0.7" right="0.7" top="0.75" bottom="0.75" header="0.3" footer="0.3"/>
  <tableParts count="12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73D7B-5221-4E20-9D3C-94538A961386}">
  <dimension ref="A1:Q25"/>
  <sheetViews>
    <sheetView workbookViewId="0">
      <selection activeCell="M16" sqref="M16"/>
    </sheetView>
  </sheetViews>
  <sheetFormatPr defaultRowHeight="15" x14ac:dyDescent="0.25"/>
  <cols>
    <col min="1" max="1" width="18.42578125" customWidth="1"/>
    <col min="2" max="2" width="17.42578125" style="3" customWidth="1"/>
    <col min="3" max="3" width="17.42578125" customWidth="1"/>
    <col min="4" max="9" width="17.42578125" style="3" customWidth="1"/>
    <col min="10" max="10" width="17.42578125" customWidth="1"/>
  </cols>
  <sheetData>
    <row r="1" spans="1:17" ht="18.75" x14ac:dyDescent="0.3">
      <c r="A1" s="15" t="s">
        <v>10</v>
      </c>
      <c r="B1" s="17"/>
      <c r="C1" s="17"/>
      <c r="D1" s="17"/>
      <c r="E1" s="17"/>
      <c r="F1" s="17"/>
      <c r="G1" s="17"/>
      <c r="H1" s="17"/>
      <c r="I1" s="17"/>
      <c r="J1" s="17"/>
    </row>
    <row r="2" spans="1:17" ht="19.5" customHeight="1" x14ac:dyDescent="0.25">
      <c r="A2" s="1" t="s">
        <v>2</v>
      </c>
      <c r="B2" s="2" t="s">
        <v>1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20</v>
      </c>
    </row>
    <row r="3" spans="1:17" x14ac:dyDescent="0.25">
      <c r="A3" t="s">
        <v>28</v>
      </c>
      <c r="B3" s="3" t="s">
        <v>26</v>
      </c>
      <c r="C3" t="s">
        <v>17</v>
      </c>
      <c r="D3" s="3" t="s">
        <v>10</v>
      </c>
      <c r="E3" s="3">
        <v>25</v>
      </c>
      <c r="F3" s="3">
        <v>16</v>
      </c>
      <c r="G3" s="3">
        <v>25</v>
      </c>
      <c r="J3">
        <f>SUM(Table14[[#This Row],[BLACK HILL]:[PORT ELLIOT]])</f>
        <v>66</v>
      </c>
    </row>
    <row r="4" spans="1:17" x14ac:dyDescent="0.25">
      <c r="A4" t="s">
        <v>29</v>
      </c>
      <c r="B4" s="3" t="s">
        <v>26</v>
      </c>
      <c r="C4" t="s">
        <v>18</v>
      </c>
      <c r="D4" s="3" t="s">
        <v>10</v>
      </c>
      <c r="E4" s="3">
        <v>16</v>
      </c>
      <c r="F4" s="3">
        <v>12</v>
      </c>
      <c r="G4" s="3">
        <v>16</v>
      </c>
      <c r="J4">
        <f>SUM(Table14[[#This Row],[BLACK HILL]:[PORT ELLIOT]])</f>
        <v>44</v>
      </c>
    </row>
    <row r="5" spans="1:17" x14ac:dyDescent="0.25">
      <c r="A5" t="s">
        <v>207</v>
      </c>
      <c r="B5" s="3" t="s">
        <v>26</v>
      </c>
      <c r="C5" t="s">
        <v>19</v>
      </c>
      <c r="D5" s="3" t="s">
        <v>10</v>
      </c>
      <c r="F5" s="3">
        <v>25</v>
      </c>
      <c r="J5">
        <f>SUM(Table14[[#This Row],[BLACK HILL]:[PORT ELLIOT]])</f>
        <v>25</v>
      </c>
    </row>
    <row r="6" spans="1:17" x14ac:dyDescent="0.25">
      <c r="A6" t="s">
        <v>30</v>
      </c>
      <c r="B6" s="3" t="s">
        <v>26</v>
      </c>
      <c r="C6" t="s">
        <v>17</v>
      </c>
      <c r="D6" s="3" t="s">
        <v>10</v>
      </c>
      <c r="E6" s="3">
        <v>12</v>
      </c>
      <c r="G6" s="3">
        <v>7</v>
      </c>
      <c r="J6">
        <f>SUM(Table14[[#This Row],[BLACK HILL]:[PORT ELLIOT]])</f>
        <v>19</v>
      </c>
    </row>
    <row r="7" spans="1:17" x14ac:dyDescent="0.25">
      <c r="A7" t="s">
        <v>31</v>
      </c>
      <c r="B7" s="3" t="s">
        <v>26</v>
      </c>
      <c r="C7" t="s">
        <v>18</v>
      </c>
      <c r="D7" s="3" t="s">
        <v>10</v>
      </c>
      <c r="E7" s="3">
        <v>9</v>
      </c>
      <c r="F7" s="3">
        <v>7</v>
      </c>
      <c r="J7">
        <f>SUM(Table14[[#This Row],[BLACK HILL]:[PORT ELLIOT]])</f>
        <v>16</v>
      </c>
    </row>
    <row r="8" spans="1:17" x14ac:dyDescent="0.25">
      <c r="A8" t="s">
        <v>276</v>
      </c>
      <c r="B8" s="3" t="s">
        <v>26</v>
      </c>
      <c r="C8" t="s">
        <v>18</v>
      </c>
      <c r="D8" s="3" t="s">
        <v>10</v>
      </c>
      <c r="G8" s="3">
        <v>12</v>
      </c>
      <c r="J8">
        <f>SUM(Table14[[#This Row],[BLACK HILL]:[PORT ELLIOT]])</f>
        <v>12</v>
      </c>
    </row>
    <row r="9" spans="1:17" x14ac:dyDescent="0.25">
      <c r="A9" t="s">
        <v>67</v>
      </c>
      <c r="B9" s="3" t="s">
        <v>26</v>
      </c>
      <c r="C9" t="s">
        <v>18</v>
      </c>
      <c r="D9" s="3" t="s">
        <v>10</v>
      </c>
      <c r="F9" s="3">
        <v>9</v>
      </c>
      <c r="J9">
        <f>SUM(Table14[[#This Row],[BLACK HILL]:[PORT ELLIOT]])</f>
        <v>9</v>
      </c>
    </row>
    <row r="10" spans="1:17" x14ac:dyDescent="0.25">
      <c r="A10" t="s">
        <v>106</v>
      </c>
      <c r="B10" s="3" t="s">
        <v>26</v>
      </c>
      <c r="C10" t="s">
        <v>33</v>
      </c>
      <c r="D10" s="3" t="s">
        <v>10</v>
      </c>
      <c r="G10" s="3">
        <v>9</v>
      </c>
      <c r="J10">
        <f>SUM(Table14[[#This Row],[BLACK HILL]:[PORT ELLIOT]])</f>
        <v>9</v>
      </c>
    </row>
    <row r="11" spans="1:17" x14ac:dyDescent="0.25">
      <c r="A11" t="s">
        <v>32</v>
      </c>
      <c r="B11" s="3" t="s">
        <v>26</v>
      </c>
      <c r="C11" t="s">
        <v>33</v>
      </c>
      <c r="D11" s="3" t="s">
        <v>10</v>
      </c>
      <c r="E11" s="3">
        <v>7</v>
      </c>
      <c r="J11">
        <f>SUM(Table14[[#This Row],[BLACK HILL]:[PORT ELLIOT]])</f>
        <v>7</v>
      </c>
      <c r="Q11" t="s">
        <v>27</v>
      </c>
    </row>
    <row r="12" spans="1:17" ht="20.25" customHeight="1" x14ac:dyDescent="0.3">
      <c r="A12" s="18" t="s">
        <v>11</v>
      </c>
      <c r="B12" s="18"/>
      <c r="C12" s="18"/>
      <c r="D12" s="18"/>
      <c r="E12" s="18"/>
      <c r="F12" s="18"/>
      <c r="G12" s="18"/>
      <c r="H12" s="18"/>
      <c r="I12" s="18"/>
      <c r="J12" s="18"/>
    </row>
    <row r="13" spans="1:17" s="5" customFormat="1" ht="21" customHeight="1" x14ac:dyDescent="0.25">
      <c r="A13" s="4" t="s">
        <v>2</v>
      </c>
      <c r="B13" s="5" t="s">
        <v>51</v>
      </c>
      <c r="C13" s="5" t="s">
        <v>3</v>
      </c>
      <c r="D13" s="5" t="s">
        <v>4</v>
      </c>
      <c r="E13" s="3" t="s">
        <v>5</v>
      </c>
      <c r="F13" s="3" t="s">
        <v>6</v>
      </c>
      <c r="G13" s="3" t="s">
        <v>7</v>
      </c>
      <c r="H13" s="3" t="s">
        <v>8</v>
      </c>
      <c r="I13" s="3" t="s">
        <v>9</v>
      </c>
      <c r="J13" s="5" t="s">
        <v>20</v>
      </c>
    </row>
    <row r="14" spans="1:17" ht="15" customHeight="1" x14ac:dyDescent="0.25">
      <c r="A14" t="s">
        <v>34</v>
      </c>
      <c r="B14" s="3" t="s">
        <v>26</v>
      </c>
      <c r="C14" t="s">
        <v>19</v>
      </c>
      <c r="D14" s="3" t="s">
        <v>11</v>
      </c>
      <c r="E14" s="3">
        <v>25</v>
      </c>
      <c r="G14" s="3">
        <v>25</v>
      </c>
      <c r="J14">
        <f>SUM(Table25[[#This Row],[BLACK HILL]:[PORT ELLIOT]])</f>
        <v>50</v>
      </c>
    </row>
    <row r="15" spans="1:17" ht="15" customHeight="1" x14ac:dyDescent="0.25">
      <c r="A15" t="s">
        <v>112</v>
      </c>
      <c r="B15" s="3" t="s">
        <v>26</v>
      </c>
      <c r="C15" t="s">
        <v>230</v>
      </c>
      <c r="D15" s="3" t="s">
        <v>11</v>
      </c>
      <c r="F15" s="3">
        <v>12</v>
      </c>
      <c r="G15" s="3">
        <v>16</v>
      </c>
      <c r="J15">
        <f>SUM(Table25[[#This Row],[BLACK HILL]:[PORT ELLIOT]])</f>
        <v>28</v>
      </c>
    </row>
    <row r="16" spans="1:17" ht="15" customHeight="1" x14ac:dyDescent="0.25">
      <c r="A16" t="s">
        <v>212</v>
      </c>
      <c r="B16" s="3" t="s">
        <v>26</v>
      </c>
      <c r="C16" t="s">
        <v>19</v>
      </c>
      <c r="D16" s="3" t="s">
        <v>11</v>
      </c>
      <c r="F16" s="3">
        <v>25</v>
      </c>
      <c r="J16">
        <f>SUM(Table25[[#This Row],[BLACK HILL]:[PORT ELLIOT]])</f>
        <v>25</v>
      </c>
    </row>
    <row r="17" spans="1:10" ht="15" customHeight="1" x14ac:dyDescent="0.25">
      <c r="A17" t="s">
        <v>209</v>
      </c>
      <c r="B17" s="3" t="s">
        <v>26</v>
      </c>
      <c r="C17" t="s">
        <v>17</v>
      </c>
      <c r="D17" s="3" t="s">
        <v>11</v>
      </c>
      <c r="F17" s="3">
        <v>7</v>
      </c>
      <c r="G17" s="3">
        <v>12</v>
      </c>
      <c r="J17">
        <f>SUM(Table25[[#This Row],[BLACK HILL]:[PORT ELLIOT]])</f>
        <v>19</v>
      </c>
    </row>
    <row r="18" spans="1:10" ht="15" customHeight="1" x14ac:dyDescent="0.25">
      <c r="A18" t="s">
        <v>35</v>
      </c>
      <c r="B18" s="3" t="s">
        <v>26</v>
      </c>
      <c r="C18" t="s">
        <v>18</v>
      </c>
      <c r="D18" s="3" t="s">
        <v>11</v>
      </c>
      <c r="E18" s="3">
        <v>16</v>
      </c>
      <c r="J18">
        <f>SUM(Table25[[#This Row],[BLACK HILL]:[PORT ELLIOT]])</f>
        <v>16</v>
      </c>
    </row>
    <row r="19" spans="1:10" x14ac:dyDescent="0.25">
      <c r="A19" t="s">
        <v>231</v>
      </c>
      <c r="B19" s="3" t="s">
        <v>26</v>
      </c>
      <c r="C19" t="s">
        <v>33</v>
      </c>
      <c r="D19" s="3" t="s">
        <v>11</v>
      </c>
      <c r="F19" s="3">
        <v>16</v>
      </c>
      <c r="J19">
        <f>SUM(Table25[[#This Row],[BLACK HILL]:[PORT ELLIOT]])</f>
        <v>16</v>
      </c>
    </row>
    <row r="20" spans="1:10" x14ac:dyDescent="0.25">
      <c r="A20" t="s">
        <v>36</v>
      </c>
      <c r="B20" s="3" t="s">
        <v>26</v>
      </c>
      <c r="C20" t="s">
        <v>19</v>
      </c>
      <c r="D20" s="3" t="s">
        <v>11</v>
      </c>
      <c r="E20" s="3">
        <v>12</v>
      </c>
      <c r="J20">
        <f>SUM(Table25[[#This Row],[BLACK HILL]:[PORT ELLIOT]])</f>
        <v>12</v>
      </c>
    </row>
    <row r="21" spans="1:10" x14ac:dyDescent="0.25">
      <c r="A21" t="s">
        <v>208</v>
      </c>
      <c r="B21" s="3" t="s">
        <v>26</v>
      </c>
      <c r="C21" t="s">
        <v>19</v>
      </c>
      <c r="D21" s="3" t="s">
        <v>11</v>
      </c>
      <c r="F21" s="3">
        <v>9</v>
      </c>
      <c r="J21">
        <f>SUM(Table25[[#This Row],[BLACK HILL]:[PORT ELLIOT]])</f>
        <v>9</v>
      </c>
    </row>
    <row r="22" spans="1:10" x14ac:dyDescent="0.25">
      <c r="A22" t="s">
        <v>37</v>
      </c>
      <c r="B22" s="3" t="s">
        <v>26</v>
      </c>
      <c r="C22" t="s">
        <v>17</v>
      </c>
      <c r="D22" s="3" t="s">
        <v>11</v>
      </c>
      <c r="E22" s="3">
        <v>9</v>
      </c>
      <c r="J22">
        <f>SUM(Table25[[#This Row],[BLACK HILL]:[PORT ELLIOT]])</f>
        <v>9</v>
      </c>
    </row>
    <row r="23" spans="1:10" x14ac:dyDescent="0.25">
      <c r="A23" t="s">
        <v>79</v>
      </c>
      <c r="B23" s="3" t="s">
        <v>26</v>
      </c>
      <c r="C23" t="s">
        <v>17</v>
      </c>
      <c r="D23" s="3" t="s">
        <v>11</v>
      </c>
      <c r="G23" s="3">
        <v>9</v>
      </c>
      <c r="J23">
        <f>SUM(Table25[[#This Row],[BLACK HILL]:[PORT ELLIOT]])</f>
        <v>9</v>
      </c>
    </row>
    <row r="24" spans="1:10" x14ac:dyDescent="0.25">
      <c r="A24" t="s">
        <v>277</v>
      </c>
      <c r="B24" s="3" t="s">
        <v>26</v>
      </c>
      <c r="C24" t="s">
        <v>17</v>
      </c>
      <c r="D24" s="3" t="s">
        <v>11</v>
      </c>
      <c r="G24" s="3">
        <v>7</v>
      </c>
      <c r="J24">
        <f>SUM(Table25[[#This Row],[BLACK HILL]:[PORT ELLIOT]])</f>
        <v>7</v>
      </c>
    </row>
    <row r="25" spans="1:10" x14ac:dyDescent="0.25">
      <c r="A25" t="s">
        <v>38</v>
      </c>
      <c r="B25" s="3" t="s">
        <v>26</v>
      </c>
      <c r="C25" t="s">
        <v>18</v>
      </c>
      <c r="D25" s="3" t="s">
        <v>11</v>
      </c>
      <c r="E25" s="3">
        <v>7</v>
      </c>
      <c r="J25">
        <f>SUM(Table25[[#This Row],[BLACK HILL]:[PORT ELLIOT]])</f>
        <v>7</v>
      </c>
    </row>
  </sheetData>
  <mergeCells count="2">
    <mergeCell ref="A1:J1"/>
    <mergeCell ref="A12:J12"/>
  </mergeCells>
  <phoneticPr fontId="3" type="noConversion"/>
  <pageMargins left="0.7" right="0.7" top="0.75" bottom="0.75" header="0.3" footer="0.3"/>
  <tableParts count="2">
    <tablePart r:id="rId1"/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C2E36-2BF7-4905-BDBC-01A9DC889F02}">
  <dimension ref="A1:J165"/>
  <sheetViews>
    <sheetView topLeftCell="A136" workbookViewId="0">
      <selection activeCell="G165" sqref="G165"/>
    </sheetView>
  </sheetViews>
  <sheetFormatPr defaultRowHeight="15" x14ac:dyDescent="0.25"/>
  <cols>
    <col min="1" max="1" width="18.42578125" customWidth="1"/>
    <col min="2" max="2" width="17.42578125" style="3" customWidth="1"/>
    <col min="3" max="3" width="17.42578125" customWidth="1"/>
    <col min="4" max="9" width="17.42578125" style="3" customWidth="1"/>
    <col min="10" max="10" width="10.140625" customWidth="1"/>
  </cols>
  <sheetData>
    <row r="1" spans="1:10" s="5" customFormat="1" ht="21" customHeight="1" x14ac:dyDescent="0.3">
      <c r="A1" s="15" t="s">
        <v>10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x14ac:dyDescent="0.25">
      <c r="A2" s="7" t="s">
        <v>2</v>
      </c>
      <c r="B2" s="8" t="s">
        <v>51</v>
      </c>
      <c r="C2" s="8" t="s">
        <v>3</v>
      </c>
      <c r="D2" s="8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8" t="s">
        <v>20</v>
      </c>
    </row>
    <row r="3" spans="1:10" x14ac:dyDescent="0.25">
      <c r="A3" t="s">
        <v>94</v>
      </c>
      <c r="B3" s="3" t="s">
        <v>26</v>
      </c>
      <c r="C3" t="s">
        <v>44</v>
      </c>
      <c r="D3" s="3" t="s">
        <v>10</v>
      </c>
      <c r="E3" s="3">
        <v>25</v>
      </c>
      <c r="J3" s="12">
        <f>SUM(Table1828[[#This Row],[BLACK HILL]:[PORT ELLIOT]])</f>
        <v>25</v>
      </c>
    </row>
    <row r="4" spans="1:10" x14ac:dyDescent="0.25">
      <c r="A4" t="s">
        <v>225</v>
      </c>
      <c r="B4" s="3" t="s">
        <v>26</v>
      </c>
      <c r="C4" t="s">
        <v>44</v>
      </c>
      <c r="D4" s="3" t="s">
        <v>10</v>
      </c>
      <c r="F4" s="3">
        <v>25</v>
      </c>
      <c r="J4">
        <f>SUM(Table1828[[#This Row],[BLACK HILL]:[PORT ELLIOT]])</f>
        <v>25</v>
      </c>
    </row>
    <row r="5" spans="1:10" hidden="1" x14ac:dyDescent="0.25">
      <c r="A5" t="s">
        <v>95</v>
      </c>
      <c r="B5" s="3" t="s">
        <v>26</v>
      </c>
      <c r="C5" t="s">
        <v>19</v>
      </c>
      <c r="D5" s="3" t="s">
        <v>10</v>
      </c>
      <c r="E5" s="3">
        <v>25</v>
      </c>
      <c r="F5"/>
      <c r="G5"/>
      <c r="H5"/>
      <c r="I5"/>
      <c r="J5">
        <f>SUM(Table1828[[#This Row],[BLACK HILL]:[PORT ELLIOT]])</f>
        <v>25</v>
      </c>
    </row>
    <row r="6" spans="1:10" hidden="1" x14ac:dyDescent="0.25">
      <c r="A6" t="s">
        <v>96</v>
      </c>
      <c r="B6" s="3" t="s">
        <v>26</v>
      </c>
      <c r="C6" t="s">
        <v>19</v>
      </c>
      <c r="D6" s="3" t="s">
        <v>10</v>
      </c>
      <c r="E6" s="3">
        <v>16</v>
      </c>
      <c r="F6"/>
      <c r="G6"/>
      <c r="H6"/>
      <c r="I6"/>
      <c r="J6">
        <f>SUM(Table1828[[#This Row],[BLACK HILL]:[PORT ELLIOT]])</f>
        <v>16</v>
      </c>
    </row>
    <row r="7" spans="1:10" hidden="1" x14ac:dyDescent="0.25">
      <c r="A7" t="s">
        <v>97</v>
      </c>
      <c r="B7" s="3" t="s">
        <v>26</v>
      </c>
      <c r="C7" t="s">
        <v>19</v>
      </c>
      <c r="D7" s="3" t="s">
        <v>10</v>
      </c>
      <c r="E7" s="3">
        <v>12</v>
      </c>
      <c r="F7"/>
      <c r="G7"/>
      <c r="H7"/>
      <c r="I7"/>
      <c r="J7">
        <f>SUM(Table1828[[#This Row],[BLACK HILL]:[PORT ELLIOT]])</f>
        <v>12</v>
      </c>
    </row>
    <row r="8" spans="1:10" hidden="1" x14ac:dyDescent="0.25">
      <c r="A8" t="s">
        <v>98</v>
      </c>
      <c r="B8" s="3" t="s">
        <v>26</v>
      </c>
      <c r="C8" t="s">
        <v>19</v>
      </c>
      <c r="D8" s="3" t="s">
        <v>10</v>
      </c>
      <c r="E8" s="3">
        <v>9</v>
      </c>
      <c r="F8"/>
      <c r="G8"/>
      <c r="H8"/>
      <c r="I8"/>
      <c r="J8">
        <f>SUM(Table1828[[#This Row],[BLACK HILL]:[PORT ELLIOT]])</f>
        <v>9</v>
      </c>
    </row>
    <row r="9" spans="1:10" hidden="1" x14ac:dyDescent="0.25">
      <c r="A9" t="s">
        <v>99</v>
      </c>
      <c r="B9" s="3" t="s">
        <v>26</v>
      </c>
      <c r="C9" t="s">
        <v>19</v>
      </c>
      <c r="D9" s="3" t="s">
        <v>10</v>
      </c>
      <c r="E9" s="3">
        <v>7</v>
      </c>
      <c r="F9"/>
      <c r="G9"/>
      <c r="H9"/>
      <c r="I9"/>
      <c r="J9">
        <f>SUM(Table1828[[#This Row],[BLACK HILL]:[PORT ELLIOT]])</f>
        <v>7</v>
      </c>
    </row>
    <row r="10" spans="1:10" hidden="1" x14ac:dyDescent="0.25">
      <c r="A10" t="s">
        <v>28</v>
      </c>
      <c r="B10" s="3" t="s">
        <v>26</v>
      </c>
      <c r="C10" t="s">
        <v>17</v>
      </c>
      <c r="D10" s="3" t="s">
        <v>10</v>
      </c>
      <c r="E10" s="3">
        <v>25</v>
      </c>
      <c r="F10"/>
      <c r="G10"/>
      <c r="H10"/>
      <c r="I10"/>
      <c r="J10">
        <f>SUM(Table1828[[#This Row],[BLACK HILL]:[PORT ELLIOT]])</f>
        <v>25</v>
      </c>
    </row>
    <row r="11" spans="1:10" hidden="1" x14ac:dyDescent="0.25">
      <c r="A11" t="s">
        <v>30</v>
      </c>
      <c r="B11" s="3" t="s">
        <v>26</v>
      </c>
      <c r="C11" t="s">
        <v>17</v>
      </c>
      <c r="D11" s="3" t="s">
        <v>10</v>
      </c>
      <c r="E11" s="3">
        <v>16</v>
      </c>
      <c r="F11"/>
      <c r="G11"/>
      <c r="H11"/>
      <c r="I11"/>
      <c r="J11">
        <f>SUM(Table1828[[#This Row],[BLACK HILL]:[PORT ELLIOT]])</f>
        <v>16</v>
      </c>
    </row>
    <row r="12" spans="1:10" hidden="1" x14ac:dyDescent="0.25">
      <c r="A12" t="s">
        <v>100</v>
      </c>
      <c r="B12" s="3" t="s">
        <v>26</v>
      </c>
      <c r="C12" t="s">
        <v>17</v>
      </c>
      <c r="D12" s="3" t="s">
        <v>10</v>
      </c>
      <c r="E12" s="3">
        <v>12</v>
      </c>
      <c r="F12"/>
      <c r="G12"/>
      <c r="H12"/>
      <c r="I12"/>
      <c r="J12">
        <f>SUM(Table1828[[#This Row],[BLACK HILL]:[PORT ELLIOT]])</f>
        <v>12</v>
      </c>
    </row>
    <row r="13" spans="1:10" hidden="1" x14ac:dyDescent="0.25">
      <c r="A13" t="s">
        <v>101</v>
      </c>
      <c r="B13" s="3" t="s">
        <v>26</v>
      </c>
      <c r="C13" t="s">
        <v>17</v>
      </c>
      <c r="D13" s="3" t="s">
        <v>10</v>
      </c>
      <c r="E13" s="3">
        <v>9</v>
      </c>
      <c r="F13"/>
      <c r="G13"/>
      <c r="H13"/>
      <c r="I13"/>
      <c r="J13">
        <f>SUM(Table1828[[#This Row],[BLACK HILL]:[PORT ELLIOT]])</f>
        <v>9</v>
      </c>
    </row>
    <row r="14" spans="1:10" hidden="1" x14ac:dyDescent="0.25">
      <c r="A14" t="s">
        <v>102</v>
      </c>
      <c r="B14" s="3" t="s">
        <v>26</v>
      </c>
      <c r="C14" t="s">
        <v>17</v>
      </c>
      <c r="D14" s="3" t="s">
        <v>10</v>
      </c>
      <c r="E14" s="3">
        <v>7</v>
      </c>
      <c r="F14"/>
      <c r="G14"/>
      <c r="H14"/>
      <c r="I14"/>
      <c r="J14">
        <f>SUM(Table1828[[#This Row],[BLACK HILL]:[PORT ELLIOT]])</f>
        <v>7</v>
      </c>
    </row>
    <row r="15" spans="1:10" hidden="1" x14ac:dyDescent="0.25">
      <c r="A15" t="s">
        <v>29</v>
      </c>
      <c r="B15" s="3" t="s">
        <v>26</v>
      </c>
      <c r="C15" t="s">
        <v>18</v>
      </c>
      <c r="D15" s="3" t="s">
        <v>10</v>
      </c>
      <c r="E15" s="3">
        <v>25</v>
      </c>
      <c r="F15"/>
      <c r="G15"/>
      <c r="H15"/>
      <c r="I15"/>
      <c r="J15">
        <f>SUM(Table1828[[#This Row],[BLACK HILL]:[PORT ELLIOT]])</f>
        <v>25</v>
      </c>
    </row>
    <row r="16" spans="1:10" hidden="1" x14ac:dyDescent="0.25">
      <c r="A16" t="s">
        <v>31</v>
      </c>
      <c r="B16" s="3" t="s">
        <v>26</v>
      </c>
      <c r="C16" t="s">
        <v>18</v>
      </c>
      <c r="D16" s="3" t="s">
        <v>10</v>
      </c>
      <c r="E16" s="3">
        <v>16</v>
      </c>
      <c r="F16"/>
      <c r="G16"/>
      <c r="H16"/>
      <c r="I16"/>
      <c r="J16">
        <f>SUM(Table1828[[#This Row],[BLACK HILL]:[PORT ELLIOT]])</f>
        <v>16</v>
      </c>
    </row>
    <row r="17" spans="1:10" hidden="1" x14ac:dyDescent="0.25">
      <c r="A17" t="s">
        <v>103</v>
      </c>
      <c r="B17" s="3" t="s">
        <v>26</v>
      </c>
      <c r="C17" t="s">
        <v>18</v>
      </c>
      <c r="D17" s="3" t="s">
        <v>10</v>
      </c>
      <c r="E17" s="3">
        <v>12</v>
      </c>
      <c r="F17"/>
      <c r="G17"/>
      <c r="H17"/>
      <c r="I17"/>
      <c r="J17">
        <f>SUM(Table1828[[#This Row],[BLACK HILL]:[PORT ELLIOT]])</f>
        <v>12</v>
      </c>
    </row>
    <row r="18" spans="1:10" hidden="1" x14ac:dyDescent="0.25">
      <c r="A18" t="s">
        <v>104</v>
      </c>
      <c r="B18" s="3" t="s">
        <v>26</v>
      </c>
      <c r="C18" t="s">
        <v>18</v>
      </c>
      <c r="D18" s="3" t="s">
        <v>10</v>
      </c>
      <c r="E18" s="3">
        <v>9</v>
      </c>
      <c r="F18"/>
      <c r="G18"/>
      <c r="H18"/>
      <c r="I18"/>
      <c r="J18">
        <f>SUM(Table1828[[#This Row],[BLACK HILL]:[PORT ELLIOT]])</f>
        <v>9</v>
      </c>
    </row>
    <row r="19" spans="1:10" hidden="1" x14ac:dyDescent="0.25">
      <c r="A19" t="s">
        <v>105</v>
      </c>
      <c r="B19" s="3" t="s">
        <v>26</v>
      </c>
      <c r="C19" t="s">
        <v>18</v>
      </c>
      <c r="D19" s="3" t="s">
        <v>10</v>
      </c>
      <c r="E19" s="3">
        <v>7</v>
      </c>
      <c r="F19"/>
      <c r="G19"/>
      <c r="H19"/>
      <c r="I19"/>
      <c r="J19">
        <f>SUM(Table1828[[#This Row],[BLACK HILL]:[PORT ELLIOT]])</f>
        <v>7</v>
      </c>
    </row>
    <row r="20" spans="1:10" hidden="1" x14ac:dyDescent="0.25">
      <c r="A20" t="s">
        <v>32</v>
      </c>
      <c r="B20" s="3" t="s">
        <v>26</v>
      </c>
      <c r="C20" t="s">
        <v>33</v>
      </c>
      <c r="D20" s="3" t="s">
        <v>10</v>
      </c>
      <c r="E20" s="3">
        <v>25</v>
      </c>
      <c r="F20"/>
      <c r="G20"/>
      <c r="H20"/>
      <c r="I20"/>
      <c r="J20">
        <f>SUM(Table1828[[#This Row],[BLACK HILL]:[PORT ELLIOT]])</f>
        <v>25</v>
      </c>
    </row>
    <row r="21" spans="1:10" hidden="1" x14ac:dyDescent="0.25">
      <c r="A21" t="s">
        <v>106</v>
      </c>
      <c r="B21" s="3" t="s">
        <v>26</v>
      </c>
      <c r="C21" t="s">
        <v>33</v>
      </c>
      <c r="D21" s="3" t="s">
        <v>10</v>
      </c>
      <c r="E21" s="3">
        <v>16</v>
      </c>
      <c r="F21"/>
      <c r="G21"/>
      <c r="H21"/>
      <c r="I21"/>
      <c r="J21">
        <f>SUM(Table1828[[#This Row],[BLACK HILL]:[PORT ELLIOT]])</f>
        <v>16</v>
      </c>
    </row>
    <row r="22" spans="1:10" hidden="1" x14ac:dyDescent="0.25">
      <c r="A22" t="s">
        <v>107</v>
      </c>
      <c r="B22" s="3" t="s">
        <v>26</v>
      </c>
      <c r="C22" t="s">
        <v>33</v>
      </c>
      <c r="D22" s="3" t="s">
        <v>10</v>
      </c>
      <c r="E22" s="3">
        <v>12</v>
      </c>
      <c r="F22"/>
      <c r="G22"/>
      <c r="H22"/>
      <c r="I22"/>
      <c r="J22">
        <f>SUM(Table1828[[#This Row],[BLACK HILL]:[PORT ELLIOT]])</f>
        <v>12</v>
      </c>
    </row>
    <row r="23" spans="1:10" hidden="1" x14ac:dyDescent="0.25">
      <c r="A23" t="s">
        <v>108</v>
      </c>
      <c r="B23" s="3" t="s">
        <v>26</v>
      </c>
      <c r="C23" t="s">
        <v>33</v>
      </c>
      <c r="D23" s="3" t="s">
        <v>10</v>
      </c>
      <c r="E23" s="3">
        <v>9</v>
      </c>
      <c r="F23"/>
      <c r="G23"/>
      <c r="H23"/>
      <c r="I23"/>
      <c r="J23">
        <f>SUM(Table1828[[#This Row],[BLACK HILL]:[PORT ELLIOT]])</f>
        <v>9</v>
      </c>
    </row>
    <row r="24" spans="1:10" hidden="1" x14ac:dyDescent="0.25">
      <c r="A24" t="s">
        <v>109</v>
      </c>
      <c r="B24" s="3" t="s">
        <v>26</v>
      </c>
      <c r="C24" t="s">
        <v>33</v>
      </c>
      <c r="D24" s="3" t="s">
        <v>10</v>
      </c>
      <c r="E24" s="3">
        <v>7</v>
      </c>
      <c r="F24"/>
      <c r="G24"/>
      <c r="H24"/>
      <c r="I24"/>
      <c r="J24">
        <f>SUM(Table1828[[#This Row],[BLACK HILL]:[PORT ELLIOT]])</f>
        <v>7</v>
      </c>
    </row>
    <row r="25" spans="1:10" hidden="1" x14ac:dyDescent="0.25">
      <c r="A25" t="s">
        <v>110</v>
      </c>
      <c r="B25" s="3" t="s">
        <v>26</v>
      </c>
      <c r="C25" t="s">
        <v>74</v>
      </c>
      <c r="D25" s="3" t="s">
        <v>10</v>
      </c>
      <c r="E25" s="3">
        <v>25</v>
      </c>
      <c r="F25"/>
      <c r="G25"/>
      <c r="H25"/>
      <c r="I25"/>
      <c r="J25">
        <f>SUM(Table1828[[#This Row],[BLACK HILL]:[PORT ELLIOT]])</f>
        <v>25</v>
      </c>
    </row>
    <row r="26" spans="1:10" hidden="1" x14ac:dyDescent="0.25">
      <c r="A26" t="s">
        <v>111</v>
      </c>
      <c r="B26" s="3" t="s">
        <v>26</v>
      </c>
      <c r="C26" t="s">
        <v>74</v>
      </c>
      <c r="D26" s="3" t="s">
        <v>10</v>
      </c>
      <c r="E26" s="3">
        <v>16</v>
      </c>
      <c r="F26"/>
      <c r="G26"/>
      <c r="H26"/>
      <c r="I26"/>
      <c r="J26">
        <f>SUM(Table1828[[#This Row],[BLACK HILL]:[PORT ELLIOT]])</f>
        <v>16</v>
      </c>
    </row>
    <row r="27" spans="1:10" hidden="1" x14ac:dyDescent="0.25">
      <c r="F27"/>
      <c r="G27"/>
      <c r="H27"/>
      <c r="I27"/>
      <c r="J27">
        <f>SUM(Table1828[[#This Row],[BLACK HILL]:[PORT ELLIOT]])</f>
        <v>0</v>
      </c>
    </row>
    <row r="28" spans="1:10" hidden="1" x14ac:dyDescent="0.25">
      <c r="F28"/>
      <c r="G28"/>
      <c r="H28"/>
      <c r="I28"/>
      <c r="J28">
        <f>SUM(Table1828[[#This Row],[BLACK HILL]:[PORT ELLIOT]])</f>
        <v>0</v>
      </c>
    </row>
    <row r="29" spans="1:10" hidden="1" x14ac:dyDescent="0.25">
      <c r="F29"/>
      <c r="G29"/>
      <c r="H29"/>
      <c r="I29"/>
      <c r="J29">
        <f>SUM(Table1828[[#This Row],[BLACK HILL]:[PORT ELLIOT]])</f>
        <v>0</v>
      </c>
    </row>
    <row r="30" spans="1:10" hidden="1" x14ac:dyDescent="0.25">
      <c r="F30"/>
      <c r="G30"/>
      <c r="H30"/>
      <c r="I30"/>
      <c r="J30">
        <f>SUM(Table1828[[#This Row],[BLACK HILL]:[PORT ELLIOT]])</f>
        <v>0</v>
      </c>
    </row>
    <row r="31" spans="1:10" x14ac:dyDescent="0.25">
      <c r="A31" s="7" t="s">
        <v>2</v>
      </c>
      <c r="B31" s="8" t="s">
        <v>51</v>
      </c>
      <c r="C31" s="8" t="s">
        <v>3</v>
      </c>
      <c r="D31" s="8" t="s">
        <v>4</v>
      </c>
      <c r="E31" s="11" t="s">
        <v>5</v>
      </c>
      <c r="F31" s="11" t="s">
        <v>6</v>
      </c>
      <c r="G31" s="11" t="s">
        <v>7</v>
      </c>
      <c r="H31" s="11" t="s">
        <v>8</v>
      </c>
      <c r="I31" s="11" t="s">
        <v>9</v>
      </c>
      <c r="J31" s="8" t="s">
        <v>20</v>
      </c>
    </row>
    <row r="32" spans="1:10" x14ac:dyDescent="0.25">
      <c r="A32" t="s">
        <v>95</v>
      </c>
      <c r="B32" s="3" t="s">
        <v>26</v>
      </c>
      <c r="C32" t="s">
        <v>19</v>
      </c>
      <c r="D32" s="3" t="s">
        <v>10</v>
      </c>
      <c r="E32" s="3">
        <v>25</v>
      </c>
      <c r="F32" s="3">
        <v>16</v>
      </c>
      <c r="J32">
        <f>SUM(Table1530[[#This Row],[BLACK HILL]:[PORT ELLIOT]])</f>
        <v>41</v>
      </c>
    </row>
    <row r="33" spans="1:10" x14ac:dyDescent="0.25">
      <c r="A33" t="s">
        <v>144</v>
      </c>
      <c r="B33" s="3" t="s">
        <v>26</v>
      </c>
      <c r="C33" t="s">
        <v>19</v>
      </c>
      <c r="D33" s="3" t="s">
        <v>10</v>
      </c>
      <c r="F33" s="3">
        <v>12</v>
      </c>
      <c r="G33" s="3">
        <v>25</v>
      </c>
      <c r="J33">
        <f>SUM(Table1530[[#This Row],[BLACK HILL]:[PORT ELLIOT]])</f>
        <v>37</v>
      </c>
    </row>
    <row r="34" spans="1:10" x14ac:dyDescent="0.25">
      <c r="A34" t="s">
        <v>96</v>
      </c>
      <c r="B34" s="3" t="s">
        <v>26</v>
      </c>
      <c r="C34" t="s">
        <v>19</v>
      </c>
      <c r="D34" s="3" t="s">
        <v>10</v>
      </c>
      <c r="E34" s="3">
        <v>16</v>
      </c>
      <c r="G34" s="3">
        <v>12</v>
      </c>
      <c r="J34">
        <f>SUM(Table1530[[#This Row],[BLACK HILL]:[PORT ELLIOT]])</f>
        <v>28</v>
      </c>
    </row>
    <row r="35" spans="1:10" x14ac:dyDescent="0.25">
      <c r="A35" t="s">
        <v>207</v>
      </c>
      <c r="B35" s="3" t="s">
        <v>26</v>
      </c>
      <c r="C35" t="s">
        <v>19</v>
      </c>
      <c r="D35" s="3" t="s">
        <v>10</v>
      </c>
      <c r="F35" s="3">
        <v>25</v>
      </c>
      <c r="J35">
        <f>SUM(Table1530[[#This Row],[BLACK HILL]:[PORT ELLIOT]])</f>
        <v>25</v>
      </c>
    </row>
    <row r="36" spans="1:10" x14ac:dyDescent="0.25">
      <c r="A36" t="s">
        <v>278</v>
      </c>
      <c r="B36" s="3" t="s">
        <v>26</v>
      </c>
      <c r="C36" t="s">
        <v>19</v>
      </c>
      <c r="D36" s="3" t="s">
        <v>10</v>
      </c>
      <c r="G36" s="3">
        <v>16</v>
      </c>
      <c r="J36">
        <f>SUM(Table1530[[#This Row],[BLACK HILL]:[PORT ELLIOT]])</f>
        <v>16</v>
      </c>
    </row>
    <row r="37" spans="1:10" x14ac:dyDescent="0.25">
      <c r="A37" t="s">
        <v>97</v>
      </c>
      <c r="B37" s="3" t="s">
        <v>26</v>
      </c>
      <c r="C37" t="s">
        <v>19</v>
      </c>
      <c r="D37" s="3" t="s">
        <v>10</v>
      </c>
      <c r="E37" s="3">
        <v>12</v>
      </c>
      <c r="J37">
        <f>SUM(Table1530[[#This Row],[BLACK HILL]:[PORT ELLIOT]])</f>
        <v>12</v>
      </c>
    </row>
    <row r="38" spans="1:10" x14ac:dyDescent="0.25">
      <c r="A38" t="s">
        <v>98</v>
      </c>
      <c r="B38" s="3" t="s">
        <v>26</v>
      </c>
      <c r="C38" t="s">
        <v>19</v>
      </c>
      <c r="D38" s="3" t="s">
        <v>10</v>
      </c>
      <c r="E38" s="3">
        <v>9</v>
      </c>
      <c r="J38">
        <f>SUM(Table1530[[#This Row],[BLACK HILL]:[PORT ELLIOT]])</f>
        <v>9</v>
      </c>
    </row>
    <row r="39" spans="1:10" x14ac:dyDescent="0.25">
      <c r="A39" t="s">
        <v>226</v>
      </c>
      <c r="B39" s="3" t="s">
        <v>26</v>
      </c>
      <c r="C39" t="s">
        <v>19</v>
      </c>
      <c r="D39" s="3" t="s">
        <v>10</v>
      </c>
      <c r="F39" s="3">
        <v>9</v>
      </c>
      <c r="J39">
        <f>SUM(Table1530[[#This Row],[BLACK HILL]:[PORT ELLIOT]])</f>
        <v>9</v>
      </c>
    </row>
    <row r="40" spans="1:10" x14ac:dyDescent="0.25">
      <c r="A40" t="s">
        <v>279</v>
      </c>
      <c r="B40" s="3" t="s">
        <v>26</v>
      </c>
      <c r="C40" t="s">
        <v>19</v>
      </c>
      <c r="D40" s="3" t="s">
        <v>10</v>
      </c>
      <c r="G40" s="3">
        <v>9</v>
      </c>
      <c r="J40">
        <f>SUM(Table1530[[#This Row],[BLACK HILL]:[PORT ELLIOT]])</f>
        <v>9</v>
      </c>
    </row>
    <row r="41" spans="1:10" x14ac:dyDescent="0.25">
      <c r="A41" t="s">
        <v>280</v>
      </c>
      <c r="B41" s="3" t="s">
        <v>26</v>
      </c>
      <c r="C41" t="s">
        <v>19</v>
      </c>
      <c r="D41" s="3" t="s">
        <v>10</v>
      </c>
      <c r="G41" s="3">
        <v>7</v>
      </c>
      <c r="J41">
        <f>SUM(Table1530[[#This Row],[BLACK HILL]:[PORT ELLIOT]])</f>
        <v>7</v>
      </c>
    </row>
    <row r="42" spans="1:10" x14ac:dyDescent="0.25">
      <c r="A42" t="s">
        <v>99</v>
      </c>
      <c r="B42" s="3" t="s">
        <v>26</v>
      </c>
      <c r="C42" t="s">
        <v>19</v>
      </c>
      <c r="D42" s="3" t="s">
        <v>10</v>
      </c>
      <c r="E42" s="3">
        <v>7</v>
      </c>
      <c r="J42">
        <f>SUM(Table1530[[#This Row],[BLACK HILL]:[PORT ELLIOT]])</f>
        <v>7</v>
      </c>
    </row>
    <row r="43" spans="1:10" x14ac:dyDescent="0.25">
      <c r="A43" t="s">
        <v>227</v>
      </c>
      <c r="B43" s="3" t="s">
        <v>26</v>
      </c>
      <c r="C43" t="s">
        <v>19</v>
      </c>
      <c r="D43" s="3" t="s">
        <v>10</v>
      </c>
      <c r="F43" s="3">
        <v>7</v>
      </c>
      <c r="J43">
        <f>SUM(Table1530[[#This Row],[BLACK HILL]:[PORT ELLIOT]])</f>
        <v>7</v>
      </c>
    </row>
    <row r="44" spans="1:10" x14ac:dyDescent="0.25">
      <c r="A44" s="7" t="s">
        <v>2</v>
      </c>
      <c r="B44" s="8" t="s">
        <v>51</v>
      </c>
      <c r="C44" s="8" t="s">
        <v>3</v>
      </c>
      <c r="D44" s="8" t="s">
        <v>4</v>
      </c>
      <c r="E44" s="11" t="s">
        <v>5</v>
      </c>
      <c r="F44" s="11" t="s">
        <v>6</v>
      </c>
      <c r="G44" s="11" t="s">
        <v>7</v>
      </c>
      <c r="H44" s="11" t="s">
        <v>8</v>
      </c>
      <c r="I44" s="11" t="s">
        <v>9</v>
      </c>
      <c r="J44" s="8" t="s">
        <v>20</v>
      </c>
    </row>
    <row r="45" spans="1:10" x14ac:dyDescent="0.25">
      <c r="A45" t="s">
        <v>28</v>
      </c>
      <c r="B45" s="3" t="s">
        <v>26</v>
      </c>
      <c r="C45" t="s">
        <v>17</v>
      </c>
      <c r="D45" s="3" t="s">
        <v>10</v>
      </c>
      <c r="E45" s="3">
        <v>25</v>
      </c>
      <c r="F45" s="3">
        <v>25</v>
      </c>
      <c r="G45" s="3">
        <v>25</v>
      </c>
      <c r="J45">
        <f>SUM(Table151631[[#This Row],[BLACK HILL]:[PORT ELLIOT]])</f>
        <v>75</v>
      </c>
    </row>
    <row r="46" spans="1:10" x14ac:dyDescent="0.25">
      <c r="A46" t="s">
        <v>100</v>
      </c>
      <c r="B46" s="3" t="s">
        <v>26</v>
      </c>
      <c r="C46" t="s">
        <v>17</v>
      </c>
      <c r="D46" s="3" t="s">
        <v>10</v>
      </c>
      <c r="E46" s="3">
        <v>12</v>
      </c>
      <c r="F46" s="3">
        <v>16</v>
      </c>
      <c r="G46" s="3">
        <v>12</v>
      </c>
      <c r="J46">
        <f>SUM(Table151631[[#This Row],[BLACK HILL]:[PORT ELLIOT]])</f>
        <v>40</v>
      </c>
    </row>
    <row r="47" spans="1:10" x14ac:dyDescent="0.25">
      <c r="A47" t="s">
        <v>30</v>
      </c>
      <c r="B47" s="3" t="s">
        <v>26</v>
      </c>
      <c r="C47" t="s">
        <v>17</v>
      </c>
      <c r="D47" s="3" t="s">
        <v>10</v>
      </c>
      <c r="E47" s="3">
        <v>16</v>
      </c>
      <c r="G47" s="3">
        <v>16</v>
      </c>
      <c r="J47">
        <f>SUM(Table151631[[#This Row],[BLACK HILL]:[PORT ELLIOT]])</f>
        <v>32</v>
      </c>
    </row>
    <row r="48" spans="1:10" x14ac:dyDescent="0.25">
      <c r="A48" t="s">
        <v>101</v>
      </c>
      <c r="B48" s="3" t="s">
        <v>26</v>
      </c>
      <c r="C48" t="s">
        <v>17</v>
      </c>
      <c r="D48" s="3" t="s">
        <v>10</v>
      </c>
      <c r="E48" s="3">
        <v>9</v>
      </c>
      <c r="F48" s="3">
        <v>12</v>
      </c>
      <c r="G48" s="3">
        <v>9</v>
      </c>
      <c r="J48">
        <f>SUM(Table151631[[#This Row],[BLACK HILL]:[PORT ELLIOT]])</f>
        <v>30</v>
      </c>
    </row>
    <row r="49" spans="1:10" x14ac:dyDescent="0.25">
      <c r="A49" t="s">
        <v>102</v>
      </c>
      <c r="B49" s="3" t="s">
        <v>26</v>
      </c>
      <c r="C49" t="s">
        <v>17</v>
      </c>
      <c r="D49" s="3" t="s">
        <v>10</v>
      </c>
      <c r="E49" s="3">
        <v>7</v>
      </c>
      <c r="F49" s="3">
        <v>9</v>
      </c>
      <c r="G49" s="3">
        <v>7</v>
      </c>
      <c r="J49">
        <f>SUM(Table151631[[#This Row],[BLACK HILL]:[PORT ELLIOT]])</f>
        <v>23</v>
      </c>
    </row>
    <row r="50" spans="1:10" x14ac:dyDescent="0.25">
      <c r="A50" t="s">
        <v>147</v>
      </c>
      <c r="B50" s="3" t="s">
        <v>26</v>
      </c>
      <c r="C50" t="s">
        <v>17</v>
      </c>
      <c r="D50" s="3" t="s">
        <v>10</v>
      </c>
      <c r="F50" s="3">
        <v>7</v>
      </c>
      <c r="J50">
        <f>SUM(Table151631[[#This Row],[BLACK HILL]:[PORT ELLIOT]])</f>
        <v>7</v>
      </c>
    </row>
    <row r="51" spans="1:10" x14ac:dyDescent="0.25">
      <c r="A51" s="7" t="s">
        <v>2</v>
      </c>
      <c r="B51" s="8" t="s">
        <v>51</v>
      </c>
      <c r="C51" s="8" t="s">
        <v>3</v>
      </c>
      <c r="D51" s="8" t="s">
        <v>4</v>
      </c>
      <c r="E51" s="11" t="s">
        <v>5</v>
      </c>
      <c r="F51" s="11" t="s">
        <v>6</v>
      </c>
      <c r="G51" s="11" t="s">
        <v>7</v>
      </c>
      <c r="H51" s="11" t="s">
        <v>8</v>
      </c>
      <c r="I51" s="11" t="s">
        <v>9</v>
      </c>
      <c r="J51" s="8" t="s">
        <v>20</v>
      </c>
    </row>
    <row r="52" spans="1:10" x14ac:dyDescent="0.25">
      <c r="A52" t="s">
        <v>29</v>
      </c>
      <c r="B52" s="3" t="s">
        <v>26</v>
      </c>
      <c r="C52" t="s">
        <v>18</v>
      </c>
      <c r="D52" s="3" t="s">
        <v>10</v>
      </c>
      <c r="E52" s="3">
        <v>25</v>
      </c>
      <c r="F52" s="3">
        <v>25</v>
      </c>
      <c r="G52" s="3">
        <v>25</v>
      </c>
      <c r="J52">
        <f>SUM(Table151732[[#This Row],[BLACK HILL]:[PORT ELLIOT]])</f>
        <v>75</v>
      </c>
    </row>
    <row r="53" spans="1:10" x14ac:dyDescent="0.25">
      <c r="A53" t="s">
        <v>31</v>
      </c>
      <c r="B53" s="3" t="s">
        <v>26</v>
      </c>
      <c r="C53" t="s">
        <v>18</v>
      </c>
      <c r="D53" s="3" t="s">
        <v>10</v>
      </c>
      <c r="E53" s="3">
        <v>16</v>
      </c>
      <c r="F53" s="3">
        <v>12</v>
      </c>
      <c r="G53" s="3">
        <v>12</v>
      </c>
      <c r="J53">
        <f>SUM(Table151732[[#This Row],[BLACK HILL]:[PORT ELLIOT]])</f>
        <v>40</v>
      </c>
    </row>
    <row r="54" spans="1:10" x14ac:dyDescent="0.25">
      <c r="A54" t="s">
        <v>104</v>
      </c>
      <c r="B54" s="3" t="s">
        <v>26</v>
      </c>
      <c r="C54" t="s">
        <v>18</v>
      </c>
      <c r="D54" s="3" t="s">
        <v>10</v>
      </c>
      <c r="E54" s="3">
        <v>9</v>
      </c>
      <c r="F54" s="3">
        <v>7</v>
      </c>
      <c r="G54" s="3">
        <v>9</v>
      </c>
      <c r="J54">
        <f>SUM(Table151732[[#This Row],[BLACK HILL]:[PORT ELLIOT]])</f>
        <v>25</v>
      </c>
    </row>
    <row r="55" spans="1:10" x14ac:dyDescent="0.25">
      <c r="A55" t="s">
        <v>67</v>
      </c>
      <c r="B55" s="3" t="s">
        <v>26</v>
      </c>
      <c r="C55" t="s">
        <v>18</v>
      </c>
      <c r="D55" s="3" t="s">
        <v>10</v>
      </c>
      <c r="F55" s="3">
        <v>16</v>
      </c>
      <c r="J55">
        <f>SUM(Table151732[[#This Row],[BLACK HILL]:[PORT ELLIOT]])</f>
        <v>16</v>
      </c>
    </row>
    <row r="56" spans="1:10" x14ac:dyDescent="0.25">
      <c r="A56" t="s">
        <v>276</v>
      </c>
      <c r="B56" s="3" t="s">
        <v>26</v>
      </c>
      <c r="C56" t="s">
        <v>18</v>
      </c>
      <c r="D56" s="3" t="s">
        <v>10</v>
      </c>
      <c r="G56" s="3">
        <v>16</v>
      </c>
      <c r="J56">
        <f>SUM(Table151732[[#This Row],[BLACK HILL]:[PORT ELLIOT]])</f>
        <v>16</v>
      </c>
    </row>
    <row r="57" spans="1:10" x14ac:dyDescent="0.25">
      <c r="A57" t="s">
        <v>103</v>
      </c>
      <c r="B57" s="3" t="s">
        <v>26</v>
      </c>
      <c r="C57" t="s">
        <v>18</v>
      </c>
      <c r="D57" s="3" t="s">
        <v>10</v>
      </c>
      <c r="E57" s="3">
        <v>12</v>
      </c>
      <c r="J57">
        <f>SUM(Table151732[[#This Row],[BLACK HILL]:[PORT ELLIOT]])</f>
        <v>12</v>
      </c>
    </row>
    <row r="58" spans="1:10" x14ac:dyDescent="0.25">
      <c r="A58" t="s">
        <v>228</v>
      </c>
      <c r="B58" s="3" t="s">
        <v>26</v>
      </c>
      <c r="C58" t="s">
        <v>18</v>
      </c>
      <c r="D58" s="3" t="s">
        <v>10</v>
      </c>
      <c r="F58" s="3">
        <v>9</v>
      </c>
      <c r="J58">
        <f>SUM(Table151732[[#This Row],[BLACK HILL]:[PORT ELLIOT]])</f>
        <v>9</v>
      </c>
    </row>
    <row r="59" spans="1:10" x14ac:dyDescent="0.25">
      <c r="A59" t="s">
        <v>281</v>
      </c>
      <c r="B59" s="3" t="s">
        <v>26</v>
      </c>
      <c r="C59" t="s">
        <v>18</v>
      </c>
      <c r="D59" s="3" t="s">
        <v>10</v>
      </c>
      <c r="G59" s="3">
        <v>7</v>
      </c>
      <c r="J59">
        <f>SUM(Table151732[[#This Row],[BLACK HILL]:[PORT ELLIOT]])</f>
        <v>7</v>
      </c>
    </row>
    <row r="60" spans="1:10" x14ac:dyDescent="0.25">
      <c r="A60" t="s">
        <v>105</v>
      </c>
      <c r="B60" s="3" t="s">
        <v>26</v>
      </c>
      <c r="C60" t="s">
        <v>18</v>
      </c>
      <c r="D60" s="3" t="s">
        <v>10</v>
      </c>
      <c r="E60" s="3">
        <v>7</v>
      </c>
      <c r="J60">
        <f>SUM(Table151732[[#This Row],[BLACK HILL]:[PORT ELLIOT]])</f>
        <v>7</v>
      </c>
    </row>
    <row r="61" spans="1:10" x14ac:dyDescent="0.25">
      <c r="A61" s="7" t="s">
        <v>2</v>
      </c>
      <c r="B61" s="8" t="s">
        <v>51</v>
      </c>
      <c r="C61" s="8" t="s">
        <v>3</v>
      </c>
      <c r="D61" s="8" t="s">
        <v>4</v>
      </c>
      <c r="E61" s="11" t="s">
        <v>5</v>
      </c>
      <c r="F61" s="11" t="s">
        <v>6</v>
      </c>
      <c r="G61" s="11" t="s">
        <v>7</v>
      </c>
      <c r="H61" s="11" t="s">
        <v>8</v>
      </c>
      <c r="I61" s="11" t="s">
        <v>9</v>
      </c>
      <c r="J61" s="8" t="s">
        <v>20</v>
      </c>
    </row>
    <row r="62" spans="1:10" x14ac:dyDescent="0.25">
      <c r="A62" t="s">
        <v>106</v>
      </c>
      <c r="B62" s="3" t="s">
        <v>26</v>
      </c>
      <c r="C62" t="s">
        <v>33</v>
      </c>
      <c r="D62" s="3" t="s">
        <v>10</v>
      </c>
      <c r="E62" s="3">
        <v>16</v>
      </c>
      <c r="F62" s="3">
        <v>16</v>
      </c>
      <c r="G62" s="3">
        <v>25</v>
      </c>
      <c r="J62">
        <f>SUM(Table151933[[#This Row],[BLACK HILL]:[PORT ELLIOT]])</f>
        <v>57</v>
      </c>
    </row>
    <row r="63" spans="1:10" x14ac:dyDescent="0.25">
      <c r="A63" t="s">
        <v>32</v>
      </c>
      <c r="B63" s="3" t="s">
        <v>26</v>
      </c>
      <c r="C63" t="s">
        <v>33</v>
      </c>
      <c r="D63" s="3" t="s">
        <v>10</v>
      </c>
      <c r="E63" s="3">
        <v>25</v>
      </c>
      <c r="F63" s="3">
        <v>25</v>
      </c>
      <c r="J63">
        <f>SUM(Table151933[[#This Row],[BLACK HILL]:[PORT ELLIOT]])</f>
        <v>50</v>
      </c>
    </row>
    <row r="64" spans="1:10" x14ac:dyDescent="0.25">
      <c r="A64" t="s">
        <v>108</v>
      </c>
      <c r="B64" s="3" t="s">
        <v>26</v>
      </c>
      <c r="C64" t="s">
        <v>33</v>
      </c>
      <c r="D64" s="3" t="s">
        <v>10</v>
      </c>
      <c r="E64" s="3">
        <v>9</v>
      </c>
      <c r="F64" s="3">
        <v>12</v>
      </c>
      <c r="J64">
        <f>SUM(Table151933[[#This Row],[BLACK HILL]:[PORT ELLIOT]])</f>
        <v>21</v>
      </c>
    </row>
    <row r="65" spans="1:10" x14ac:dyDescent="0.25">
      <c r="A65" t="s">
        <v>107</v>
      </c>
      <c r="B65" s="3" t="s">
        <v>26</v>
      </c>
      <c r="C65" t="s">
        <v>33</v>
      </c>
      <c r="D65" s="3" t="s">
        <v>10</v>
      </c>
      <c r="E65" s="3">
        <v>12</v>
      </c>
      <c r="F65" s="3">
        <v>7</v>
      </c>
      <c r="J65">
        <f>SUM(Table151933[[#This Row],[BLACK HILL]:[PORT ELLIOT]])</f>
        <v>19</v>
      </c>
    </row>
    <row r="66" spans="1:10" x14ac:dyDescent="0.25">
      <c r="A66" t="s">
        <v>282</v>
      </c>
      <c r="B66" s="3" t="s">
        <v>26</v>
      </c>
      <c r="C66" t="s">
        <v>33</v>
      </c>
      <c r="D66" s="3" t="s">
        <v>10</v>
      </c>
      <c r="G66" s="3">
        <v>16</v>
      </c>
      <c r="J66">
        <f>SUM(Table151933[[#This Row],[BLACK HILL]:[PORT ELLIOT]])</f>
        <v>16</v>
      </c>
    </row>
    <row r="67" spans="1:10" x14ac:dyDescent="0.25">
      <c r="A67" t="s">
        <v>108</v>
      </c>
      <c r="B67" s="3" t="s">
        <v>26</v>
      </c>
      <c r="C67" t="s">
        <v>33</v>
      </c>
      <c r="D67" s="3" t="s">
        <v>10</v>
      </c>
      <c r="G67" s="3">
        <v>12</v>
      </c>
      <c r="J67">
        <f>SUM(Table151933[[#This Row],[BLACK HILL]:[PORT ELLIOT]])</f>
        <v>12</v>
      </c>
    </row>
    <row r="68" spans="1:10" x14ac:dyDescent="0.25">
      <c r="A68" t="s">
        <v>229</v>
      </c>
      <c r="B68" s="3" t="s">
        <v>26</v>
      </c>
      <c r="C68" t="s">
        <v>33</v>
      </c>
      <c r="D68" s="3" t="s">
        <v>10</v>
      </c>
      <c r="F68" s="3">
        <v>9</v>
      </c>
      <c r="J68">
        <f>SUM(Table151933[[#This Row],[BLACK HILL]:[PORT ELLIOT]])</f>
        <v>9</v>
      </c>
    </row>
    <row r="69" spans="1:10" x14ac:dyDescent="0.25">
      <c r="A69" t="s">
        <v>283</v>
      </c>
      <c r="B69" s="3" t="s">
        <v>26</v>
      </c>
      <c r="C69" t="s">
        <v>33</v>
      </c>
      <c r="D69" s="3" t="s">
        <v>10</v>
      </c>
      <c r="G69" s="3">
        <v>9</v>
      </c>
      <c r="J69">
        <f>SUM(Table151933[[#This Row],[BLACK HILL]:[PORT ELLIOT]])</f>
        <v>9</v>
      </c>
    </row>
    <row r="70" spans="1:10" x14ac:dyDescent="0.25">
      <c r="A70" t="s">
        <v>284</v>
      </c>
      <c r="B70" s="3" t="s">
        <v>26</v>
      </c>
      <c r="C70" t="s">
        <v>33</v>
      </c>
      <c r="D70" s="3" t="s">
        <v>10</v>
      </c>
      <c r="G70" s="3">
        <v>7</v>
      </c>
      <c r="J70">
        <f>SUM(Table151933[[#This Row],[BLACK HILL]:[PORT ELLIOT]])</f>
        <v>7</v>
      </c>
    </row>
    <row r="71" spans="1:10" x14ac:dyDescent="0.25">
      <c r="A71" t="s">
        <v>109</v>
      </c>
      <c r="B71" s="3" t="s">
        <v>26</v>
      </c>
      <c r="C71" t="s">
        <v>33</v>
      </c>
      <c r="D71" s="3" t="s">
        <v>10</v>
      </c>
      <c r="E71" s="3">
        <v>7</v>
      </c>
      <c r="J71">
        <f>SUM(Table151933[[#This Row],[BLACK HILL]:[PORT ELLIOT]])</f>
        <v>7</v>
      </c>
    </row>
    <row r="72" spans="1:10" x14ac:dyDescent="0.25">
      <c r="A72" s="7" t="s">
        <v>2</v>
      </c>
      <c r="B72" s="8" t="s">
        <v>51</v>
      </c>
      <c r="C72" s="8" t="s">
        <v>3</v>
      </c>
      <c r="D72" s="8" t="s">
        <v>4</v>
      </c>
      <c r="E72" s="11" t="s">
        <v>5</v>
      </c>
      <c r="F72" s="11" t="s">
        <v>6</v>
      </c>
      <c r="G72" s="11" t="s">
        <v>7</v>
      </c>
      <c r="H72" s="11" t="s">
        <v>8</v>
      </c>
      <c r="I72" s="11" t="s">
        <v>9</v>
      </c>
      <c r="J72" s="8" t="s">
        <v>20</v>
      </c>
    </row>
    <row r="73" spans="1:10" x14ac:dyDescent="0.25">
      <c r="A73" t="s">
        <v>110</v>
      </c>
      <c r="B73" s="3" t="s">
        <v>26</v>
      </c>
      <c r="C73" t="s">
        <v>74</v>
      </c>
      <c r="D73" s="3" t="s">
        <v>10</v>
      </c>
      <c r="E73" s="3">
        <v>25</v>
      </c>
      <c r="F73" s="3">
        <v>25</v>
      </c>
      <c r="G73" s="3">
        <v>25</v>
      </c>
      <c r="J73">
        <f>SUM(Table152034[[#This Row],[BLACK HILL]:[PORT ELLIOT]])</f>
        <v>75</v>
      </c>
    </row>
    <row r="74" spans="1:10" x14ac:dyDescent="0.25">
      <c r="A74" t="s">
        <v>111</v>
      </c>
      <c r="B74" s="3" t="s">
        <v>26</v>
      </c>
      <c r="C74" t="s">
        <v>74</v>
      </c>
      <c r="D74" s="3" t="s">
        <v>10</v>
      </c>
      <c r="E74" s="3">
        <v>16</v>
      </c>
      <c r="F74" s="3">
        <v>16</v>
      </c>
      <c r="G74" s="3">
        <v>16</v>
      </c>
      <c r="J74">
        <f>SUM(Table152034[[#This Row],[BLACK HILL]:[PORT ELLIOT]])</f>
        <v>48</v>
      </c>
    </row>
    <row r="75" spans="1:10" ht="18.75" x14ac:dyDescent="0.3">
      <c r="A75" s="16" t="s">
        <v>11</v>
      </c>
      <c r="B75" s="16"/>
      <c r="C75" s="16"/>
      <c r="D75" s="16"/>
      <c r="E75" s="16"/>
      <c r="F75" s="16"/>
      <c r="G75" s="16"/>
      <c r="H75" s="16"/>
      <c r="I75" s="16"/>
      <c r="J75" s="16"/>
    </row>
    <row r="76" spans="1:10" x14ac:dyDescent="0.25">
      <c r="A76" s="9" t="s">
        <v>2</v>
      </c>
      <c r="B76" s="10" t="s">
        <v>51</v>
      </c>
      <c r="C76" s="10" t="s">
        <v>3</v>
      </c>
      <c r="D76" s="10" t="s">
        <v>4</v>
      </c>
      <c r="E76" s="13" t="s">
        <v>5</v>
      </c>
      <c r="F76" s="13" t="s">
        <v>6</v>
      </c>
      <c r="G76" s="13" t="s">
        <v>7</v>
      </c>
      <c r="H76" s="13" t="s">
        <v>8</v>
      </c>
      <c r="I76" s="13" t="s">
        <v>9</v>
      </c>
      <c r="J76" s="10" t="s">
        <v>20</v>
      </c>
    </row>
    <row r="77" spans="1:10" x14ac:dyDescent="0.25">
      <c r="A77" t="s">
        <v>112</v>
      </c>
      <c r="B77" s="3" t="s">
        <v>26</v>
      </c>
      <c r="C77" t="s">
        <v>44</v>
      </c>
      <c r="D77" s="3" t="s">
        <v>11</v>
      </c>
      <c r="E77" s="3">
        <v>25</v>
      </c>
      <c r="F77" s="3">
        <v>16</v>
      </c>
      <c r="G77" s="3">
        <v>25</v>
      </c>
      <c r="J77">
        <f>SUM(Table2929[[#This Row],[BLACK HILL]:[PORT ELLIOT]])</f>
        <v>66</v>
      </c>
    </row>
    <row r="78" spans="1:10" x14ac:dyDescent="0.25">
      <c r="A78" t="s">
        <v>114</v>
      </c>
      <c r="B78" s="3" t="s">
        <v>26</v>
      </c>
      <c r="C78" t="s">
        <v>44</v>
      </c>
      <c r="D78" s="3" t="s">
        <v>11</v>
      </c>
      <c r="E78" s="3">
        <v>12</v>
      </c>
      <c r="F78" s="3">
        <v>12</v>
      </c>
      <c r="G78" s="3">
        <v>16</v>
      </c>
      <c r="J78">
        <f>SUM(Table2929[[#This Row],[BLACK HILL]:[PORT ELLIOT]])</f>
        <v>40</v>
      </c>
    </row>
    <row r="79" spans="1:10" x14ac:dyDescent="0.25">
      <c r="A79" t="s">
        <v>212</v>
      </c>
      <c r="B79" s="3" t="s">
        <v>26</v>
      </c>
      <c r="C79" t="s">
        <v>44</v>
      </c>
      <c r="D79" s="3" t="s">
        <v>11</v>
      </c>
      <c r="F79" s="3">
        <v>25</v>
      </c>
      <c r="J79">
        <f>SUM(Table2929[[#This Row],[BLACK HILL]:[PORT ELLIOT]])</f>
        <v>25</v>
      </c>
    </row>
    <row r="80" spans="1:10" x14ac:dyDescent="0.25">
      <c r="A80" t="s">
        <v>211</v>
      </c>
      <c r="B80" s="3" t="s">
        <v>26</v>
      </c>
      <c r="C80" t="s">
        <v>44</v>
      </c>
      <c r="D80" s="3" t="s">
        <v>11</v>
      </c>
      <c r="F80" s="3">
        <v>9</v>
      </c>
      <c r="G80" s="3">
        <v>12</v>
      </c>
      <c r="J80">
        <f>SUM(Table2929[[#This Row],[BLACK HILL]:[PORT ELLIOT]])</f>
        <v>21</v>
      </c>
    </row>
    <row r="81" spans="1:10" x14ac:dyDescent="0.25">
      <c r="A81" t="s">
        <v>113</v>
      </c>
      <c r="B81" s="3" t="s">
        <v>26</v>
      </c>
      <c r="C81" t="s">
        <v>44</v>
      </c>
      <c r="D81" s="3" t="s">
        <v>11</v>
      </c>
      <c r="E81" s="3">
        <v>16</v>
      </c>
      <c r="J81">
        <f>SUM(Table2929[[#This Row],[BLACK HILL]:[PORT ELLIOT]])</f>
        <v>16</v>
      </c>
    </row>
    <row r="82" spans="1:10" x14ac:dyDescent="0.25">
      <c r="A82" t="s">
        <v>115</v>
      </c>
      <c r="B82" s="3" t="s">
        <v>26</v>
      </c>
      <c r="C82" t="s">
        <v>44</v>
      </c>
      <c r="D82" s="3" t="s">
        <v>11</v>
      </c>
      <c r="E82" s="3">
        <v>9</v>
      </c>
      <c r="J82">
        <f>SUM(Table2929[[#This Row],[BLACK HILL]:[PORT ELLIOT]])</f>
        <v>9</v>
      </c>
    </row>
    <row r="83" spans="1:10" x14ac:dyDescent="0.25">
      <c r="A83" t="s">
        <v>116</v>
      </c>
      <c r="B83" s="3" t="s">
        <v>26</v>
      </c>
      <c r="C83" t="s">
        <v>44</v>
      </c>
      <c r="D83" s="3" t="s">
        <v>11</v>
      </c>
      <c r="E83" s="3">
        <v>7</v>
      </c>
      <c r="J83">
        <f>SUM(Table2929[[#This Row],[BLACK HILL]:[PORT ELLIOT]])</f>
        <v>7</v>
      </c>
    </row>
    <row r="84" spans="1:10" x14ac:dyDescent="0.25">
      <c r="B84" s="3" t="s">
        <v>26</v>
      </c>
      <c r="C84" t="s">
        <v>44</v>
      </c>
      <c r="D84" s="3" t="s">
        <v>11</v>
      </c>
      <c r="J84">
        <f>SUM(Table2929[[#This Row],[BLACK HILL]:[PORT ELLIOT]])</f>
        <v>0</v>
      </c>
    </row>
    <row r="85" spans="1:10" hidden="1" x14ac:dyDescent="0.25">
      <c r="A85" t="s">
        <v>34</v>
      </c>
      <c r="B85" s="3" t="s">
        <v>26</v>
      </c>
      <c r="C85" t="s">
        <v>19</v>
      </c>
      <c r="D85" s="3" t="s">
        <v>11</v>
      </c>
      <c r="E85" s="3">
        <v>25</v>
      </c>
      <c r="F85"/>
      <c r="G85"/>
      <c r="H85"/>
      <c r="I85"/>
      <c r="J85">
        <f>SUM(Table2929[[#This Row],[BLACK HILL]:[PORT ELLIOT]])</f>
        <v>25</v>
      </c>
    </row>
    <row r="86" spans="1:10" hidden="1" x14ac:dyDescent="0.25">
      <c r="A86" t="s">
        <v>36</v>
      </c>
      <c r="B86" s="3" t="s">
        <v>26</v>
      </c>
      <c r="C86" t="s">
        <v>19</v>
      </c>
      <c r="D86" s="3" t="s">
        <v>11</v>
      </c>
      <c r="E86" s="3">
        <v>16</v>
      </c>
      <c r="F86"/>
      <c r="G86"/>
      <c r="H86"/>
      <c r="I86"/>
      <c r="J86">
        <f>SUM(Table2929[[#This Row],[BLACK HILL]:[PORT ELLIOT]])</f>
        <v>16</v>
      </c>
    </row>
    <row r="87" spans="1:10" hidden="1" x14ac:dyDescent="0.25">
      <c r="A87" t="s">
        <v>117</v>
      </c>
      <c r="B87" s="3" t="s">
        <v>26</v>
      </c>
      <c r="C87" t="s">
        <v>19</v>
      </c>
      <c r="D87" s="3" t="s">
        <v>11</v>
      </c>
      <c r="E87" s="3">
        <v>12</v>
      </c>
      <c r="F87"/>
      <c r="G87"/>
      <c r="H87"/>
      <c r="I87"/>
      <c r="J87">
        <f>SUM(Table2929[[#This Row],[BLACK HILL]:[PORT ELLIOT]])</f>
        <v>12</v>
      </c>
    </row>
    <row r="88" spans="1:10" hidden="1" x14ac:dyDescent="0.25">
      <c r="A88" t="s">
        <v>118</v>
      </c>
      <c r="B88" s="3" t="s">
        <v>26</v>
      </c>
      <c r="C88" t="s">
        <v>19</v>
      </c>
      <c r="D88" s="3" t="s">
        <v>11</v>
      </c>
      <c r="E88" s="3">
        <v>9</v>
      </c>
      <c r="F88"/>
      <c r="G88"/>
      <c r="H88"/>
      <c r="I88"/>
      <c r="J88">
        <f>SUM(Table2929[[#This Row],[BLACK HILL]:[PORT ELLIOT]])</f>
        <v>9</v>
      </c>
    </row>
    <row r="89" spans="1:10" hidden="1" x14ac:dyDescent="0.25">
      <c r="A89" t="s">
        <v>119</v>
      </c>
      <c r="B89" s="3" t="s">
        <v>26</v>
      </c>
      <c r="C89" t="s">
        <v>19</v>
      </c>
      <c r="D89" s="3" t="s">
        <v>11</v>
      </c>
      <c r="E89" s="3">
        <v>7</v>
      </c>
      <c r="F89"/>
      <c r="G89"/>
      <c r="H89"/>
      <c r="I89"/>
      <c r="J89">
        <f>SUM(Table2929[[#This Row],[BLACK HILL]:[PORT ELLIOT]])</f>
        <v>7</v>
      </c>
    </row>
    <row r="90" spans="1:10" hidden="1" x14ac:dyDescent="0.25">
      <c r="A90" t="s">
        <v>37</v>
      </c>
      <c r="B90" s="3" t="s">
        <v>26</v>
      </c>
      <c r="C90" t="s">
        <v>17</v>
      </c>
      <c r="D90" s="3" t="s">
        <v>11</v>
      </c>
      <c r="E90" s="3">
        <v>25</v>
      </c>
      <c r="F90"/>
      <c r="G90"/>
      <c r="H90"/>
      <c r="I90"/>
      <c r="J90">
        <f>SUM(Table2929[[#This Row],[BLACK HILL]:[PORT ELLIOT]])</f>
        <v>25</v>
      </c>
    </row>
    <row r="91" spans="1:10" hidden="1" x14ac:dyDescent="0.25">
      <c r="A91" t="s">
        <v>120</v>
      </c>
      <c r="B91" s="3" t="s">
        <v>26</v>
      </c>
      <c r="C91" t="s">
        <v>17</v>
      </c>
      <c r="D91" s="3" t="s">
        <v>11</v>
      </c>
      <c r="E91" s="3">
        <v>16</v>
      </c>
      <c r="F91"/>
      <c r="G91"/>
      <c r="H91"/>
      <c r="I91"/>
      <c r="J91">
        <f>SUM(Table2929[[#This Row],[BLACK HILL]:[PORT ELLIOT]])</f>
        <v>16</v>
      </c>
    </row>
    <row r="92" spans="1:10" hidden="1" x14ac:dyDescent="0.25">
      <c r="A92" t="s">
        <v>121</v>
      </c>
      <c r="B92" s="3" t="s">
        <v>26</v>
      </c>
      <c r="C92" t="s">
        <v>17</v>
      </c>
      <c r="D92" s="3" t="s">
        <v>11</v>
      </c>
      <c r="E92" s="3">
        <v>12</v>
      </c>
      <c r="F92"/>
      <c r="G92"/>
      <c r="H92"/>
      <c r="I92"/>
      <c r="J92">
        <f>SUM(Table2929[[#This Row],[BLACK HILL]:[PORT ELLIOT]])</f>
        <v>12</v>
      </c>
    </row>
    <row r="93" spans="1:10" hidden="1" x14ac:dyDescent="0.25">
      <c r="A93" t="s">
        <v>122</v>
      </c>
      <c r="B93" s="3" t="s">
        <v>26</v>
      </c>
      <c r="C93" t="s">
        <v>17</v>
      </c>
      <c r="D93" s="3" t="s">
        <v>11</v>
      </c>
      <c r="E93" s="3">
        <v>9</v>
      </c>
      <c r="F93"/>
      <c r="G93"/>
      <c r="H93"/>
      <c r="I93"/>
      <c r="J93">
        <f>SUM(Table2929[[#This Row],[BLACK HILL]:[PORT ELLIOT]])</f>
        <v>9</v>
      </c>
    </row>
    <row r="94" spans="1:10" hidden="1" x14ac:dyDescent="0.25">
      <c r="A94" t="s">
        <v>123</v>
      </c>
      <c r="B94" s="3" t="s">
        <v>26</v>
      </c>
      <c r="C94" t="s">
        <v>17</v>
      </c>
      <c r="D94" s="3" t="s">
        <v>11</v>
      </c>
      <c r="E94" s="3">
        <v>7</v>
      </c>
      <c r="F94"/>
      <c r="G94"/>
      <c r="H94"/>
      <c r="I94"/>
      <c r="J94">
        <f>SUM(Table2929[[#This Row],[BLACK HILL]:[PORT ELLIOT]])</f>
        <v>7</v>
      </c>
    </row>
    <row r="95" spans="1:10" hidden="1" x14ac:dyDescent="0.25">
      <c r="A95" t="s">
        <v>35</v>
      </c>
      <c r="B95" s="3" t="s">
        <v>26</v>
      </c>
      <c r="C95" t="s">
        <v>18</v>
      </c>
      <c r="D95" s="3" t="s">
        <v>11</v>
      </c>
      <c r="E95" s="3">
        <v>25</v>
      </c>
      <c r="F95"/>
      <c r="G95"/>
      <c r="H95"/>
      <c r="I95"/>
      <c r="J95">
        <f>SUM(Table2929[[#This Row],[BLACK HILL]:[PORT ELLIOT]])</f>
        <v>25</v>
      </c>
    </row>
    <row r="96" spans="1:10" hidden="1" x14ac:dyDescent="0.25">
      <c r="A96" t="s">
        <v>38</v>
      </c>
      <c r="B96" s="3" t="s">
        <v>26</v>
      </c>
      <c r="C96" t="s">
        <v>18</v>
      </c>
      <c r="D96" s="3" t="s">
        <v>11</v>
      </c>
      <c r="E96" s="3">
        <v>16</v>
      </c>
      <c r="F96"/>
      <c r="G96"/>
      <c r="H96"/>
      <c r="I96"/>
      <c r="J96">
        <f>SUM(Table2929[[#This Row],[BLACK HILL]:[PORT ELLIOT]])</f>
        <v>16</v>
      </c>
    </row>
    <row r="97" spans="1:10" hidden="1" x14ac:dyDescent="0.25">
      <c r="A97" t="s">
        <v>124</v>
      </c>
      <c r="B97" s="3" t="s">
        <v>26</v>
      </c>
      <c r="C97" t="s">
        <v>18</v>
      </c>
      <c r="D97" s="3" t="s">
        <v>11</v>
      </c>
      <c r="E97" s="3">
        <v>12</v>
      </c>
      <c r="F97"/>
      <c r="G97"/>
      <c r="H97"/>
      <c r="I97"/>
      <c r="J97">
        <f>SUM(Table2929[[#This Row],[BLACK HILL]:[PORT ELLIOT]])</f>
        <v>12</v>
      </c>
    </row>
    <row r="98" spans="1:10" hidden="1" x14ac:dyDescent="0.25">
      <c r="A98" t="s">
        <v>125</v>
      </c>
      <c r="B98" s="3" t="s">
        <v>26</v>
      </c>
      <c r="C98" t="s">
        <v>18</v>
      </c>
      <c r="D98" s="3" t="s">
        <v>11</v>
      </c>
      <c r="E98" s="3">
        <v>9</v>
      </c>
      <c r="F98"/>
      <c r="G98"/>
      <c r="H98"/>
      <c r="I98"/>
      <c r="J98">
        <f>SUM(Table2929[[#This Row],[BLACK HILL]:[PORT ELLIOT]])</f>
        <v>9</v>
      </c>
    </row>
    <row r="99" spans="1:10" hidden="1" x14ac:dyDescent="0.25">
      <c r="A99" t="s">
        <v>126</v>
      </c>
      <c r="B99" s="3" t="s">
        <v>26</v>
      </c>
      <c r="C99" t="s">
        <v>18</v>
      </c>
      <c r="D99" s="3" t="s">
        <v>11</v>
      </c>
      <c r="E99" s="3">
        <v>7</v>
      </c>
      <c r="F99"/>
      <c r="G99"/>
      <c r="H99"/>
      <c r="I99"/>
      <c r="J99">
        <f>SUM(Table2929[[#This Row],[BLACK HILL]:[PORT ELLIOT]])</f>
        <v>7</v>
      </c>
    </row>
    <row r="100" spans="1:10" hidden="1" x14ac:dyDescent="0.25">
      <c r="A100" t="s">
        <v>127</v>
      </c>
      <c r="B100" s="3" t="s">
        <v>26</v>
      </c>
      <c r="C100" t="s">
        <v>33</v>
      </c>
      <c r="D100" s="3" t="s">
        <v>11</v>
      </c>
      <c r="E100" s="3">
        <v>25</v>
      </c>
      <c r="F100"/>
      <c r="G100"/>
      <c r="H100"/>
      <c r="I100"/>
      <c r="J100">
        <f>SUM(Table2929[[#This Row],[BLACK HILL]:[PORT ELLIOT]])</f>
        <v>25</v>
      </c>
    </row>
    <row r="101" spans="1:10" hidden="1" x14ac:dyDescent="0.25">
      <c r="A101" t="s">
        <v>128</v>
      </c>
      <c r="B101" s="3" t="s">
        <v>26</v>
      </c>
      <c r="C101" t="s">
        <v>33</v>
      </c>
      <c r="D101" s="3" t="s">
        <v>11</v>
      </c>
      <c r="E101" s="3">
        <v>16</v>
      </c>
      <c r="F101"/>
      <c r="G101"/>
      <c r="H101"/>
      <c r="I101"/>
      <c r="J101">
        <f>SUM(Table2929[[#This Row],[BLACK HILL]:[PORT ELLIOT]])</f>
        <v>16</v>
      </c>
    </row>
    <row r="102" spans="1:10" hidden="1" x14ac:dyDescent="0.25">
      <c r="A102" t="s">
        <v>129</v>
      </c>
      <c r="B102" s="3" t="s">
        <v>26</v>
      </c>
      <c r="C102" t="s">
        <v>33</v>
      </c>
      <c r="D102" s="3" t="s">
        <v>11</v>
      </c>
      <c r="E102" s="3">
        <v>12</v>
      </c>
      <c r="F102"/>
      <c r="G102"/>
      <c r="H102"/>
      <c r="I102"/>
      <c r="J102">
        <f>SUM(Table2929[[#This Row],[BLACK HILL]:[PORT ELLIOT]])</f>
        <v>12</v>
      </c>
    </row>
    <row r="103" spans="1:10" hidden="1" x14ac:dyDescent="0.25">
      <c r="A103" t="s">
        <v>130</v>
      </c>
      <c r="B103" s="3" t="s">
        <v>26</v>
      </c>
      <c r="C103" t="s">
        <v>33</v>
      </c>
      <c r="D103" s="3" t="s">
        <v>11</v>
      </c>
      <c r="E103" s="3">
        <v>9</v>
      </c>
      <c r="F103"/>
      <c r="G103"/>
      <c r="H103"/>
      <c r="I103"/>
      <c r="J103">
        <f>SUM(Table2929[[#This Row],[BLACK HILL]:[PORT ELLIOT]])</f>
        <v>9</v>
      </c>
    </row>
    <row r="104" spans="1:10" hidden="1" x14ac:dyDescent="0.25">
      <c r="A104" t="s">
        <v>131</v>
      </c>
      <c r="B104" s="3" t="s">
        <v>26</v>
      </c>
      <c r="C104" t="s">
        <v>33</v>
      </c>
      <c r="D104" s="3" t="s">
        <v>11</v>
      </c>
      <c r="E104" s="3">
        <v>7</v>
      </c>
      <c r="F104"/>
      <c r="G104"/>
      <c r="H104"/>
      <c r="I104"/>
      <c r="J104">
        <f>SUM(Table2929[[#This Row],[BLACK HILL]:[PORT ELLIOT]])</f>
        <v>7</v>
      </c>
    </row>
    <row r="105" spans="1:10" hidden="1" x14ac:dyDescent="0.25">
      <c r="A105" t="s">
        <v>132</v>
      </c>
      <c r="B105" s="3" t="s">
        <v>26</v>
      </c>
      <c r="C105" t="s">
        <v>74</v>
      </c>
      <c r="D105" s="3" t="s">
        <v>11</v>
      </c>
      <c r="E105" s="3">
        <v>25</v>
      </c>
      <c r="F105"/>
      <c r="G105"/>
      <c r="H105"/>
      <c r="I105"/>
      <c r="J105">
        <f>SUM(Table2929[[#This Row],[BLACK HILL]:[PORT ELLIOT]])</f>
        <v>25</v>
      </c>
    </row>
    <row r="106" spans="1:10" hidden="1" x14ac:dyDescent="0.25">
      <c r="A106" t="s">
        <v>133</v>
      </c>
      <c r="B106" s="3" t="s">
        <v>26</v>
      </c>
      <c r="C106" t="s">
        <v>74</v>
      </c>
      <c r="D106" s="3" t="s">
        <v>11</v>
      </c>
      <c r="E106" s="3">
        <v>16</v>
      </c>
      <c r="F106"/>
      <c r="G106"/>
      <c r="H106"/>
      <c r="I106"/>
      <c r="J106">
        <f>SUM(Table2929[[#This Row],[BLACK HILL]:[PORT ELLIOT]])</f>
        <v>16</v>
      </c>
    </row>
    <row r="107" spans="1:10" hidden="1" x14ac:dyDescent="0.25">
      <c r="A107" t="s">
        <v>134</v>
      </c>
      <c r="B107" s="3" t="s">
        <v>26</v>
      </c>
      <c r="C107" t="s">
        <v>74</v>
      </c>
      <c r="D107" s="3" t="s">
        <v>11</v>
      </c>
      <c r="E107" s="3">
        <v>12</v>
      </c>
      <c r="F107"/>
      <c r="G107"/>
      <c r="H107"/>
      <c r="I107"/>
      <c r="J107">
        <f>SUM(Table2929[[#This Row],[BLACK HILL]:[PORT ELLIOT]])</f>
        <v>12</v>
      </c>
    </row>
    <row r="108" spans="1:10" hidden="1" x14ac:dyDescent="0.25">
      <c r="A108" t="s">
        <v>135</v>
      </c>
      <c r="B108" s="3" t="s">
        <v>26</v>
      </c>
      <c r="C108" t="s">
        <v>74</v>
      </c>
      <c r="D108" s="3" t="s">
        <v>11</v>
      </c>
      <c r="E108" s="3">
        <v>9</v>
      </c>
      <c r="F108"/>
      <c r="G108"/>
      <c r="H108"/>
      <c r="I108"/>
      <c r="J108">
        <f>SUM(Table2929[[#This Row],[BLACK HILL]:[PORT ELLIOT]])</f>
        <v>9</v>
      </c>
    </row>
    <row r="109" spans="1:10" hidden="1" x14ac:dyDescent="0.25">
      <c r="A109" t="s">
        <v>136</v>
      </c>
      <c r="B109" s="3" t="s">
        <v>26</v>
      </c>
      <c r="C109" t="s">
        <v>74</v>
      </c>
      <c r="D109" s="3" t="s">
        <v>11</v>
      </c>
      <c r="E109" s="3">
        <v>7</v>
      </c>
      <c r="F109"/>
      <c r="G109"/>
      <c r="H109"/>
      <c r="I109"/>
      <c r="J109">
        <f>SUM(Table2929[[#This Row],[BLACK HILL]:[PORT ELLIOT]])</f>
        <v>7</v>
      </c>
    </row>
    <row r="110" spans="1:10" hidden="1" x14ac:dyDescent="0.25">
      <c r="F110"/>
      <c r="G110"/>
      <c r="H110"/>
      <c r="I110"/>
      <c r="J110">
        <f>SUM(Table2929[[#This Row],[BLACK HILL]:[PORT ELLIOT]])</f>
        <v>0</v>
      </c>
    </row>
    <row r="111" spans="1:10" x14ac:dyDescent="0.25">
      <c r="A111" s="9" t="s">
        <v>2</v>
      </c>
      <c r="B111" s="10" t="s">
        <v>51</v>
      </c>
      <c r="C111" s="10" t="s">
        <v>3</v>
      </c>
      <c r="D111" s="10" t="s">
        <v>4</v>
      </c>
      <c r="E111" s="13" t="s">
        <v>5</v>
      </c>
      <c r="F111" s="13" t="s">
        <v>6</v>
      </c>
      <c r="G111" s="13" t="s">
        <v>7</v>
      </c>
      <c r="H111" s="13" t="s">
        <v>8</v>
      </c>
      <c r="I111" s="13" t="s">
        <v>9</v>
      </c>
      <c r="J111" s="10" t="s">
        <v>20</v>
      </c>
    </row>
    <row r="112" spans="1:10" x14ac:dyDescent="0.25">
      <c r="A112" t="s">
        <v>34</v>
      </c>
      <c r="B112" s="3" t="s">
        <v>26</v>
      </c>
      <c r="C112" t="s">
        <v>19</v>
      </c>
      <c r="D112" s="3" t="s">
        <v>11</v>
      </c>
      <c r="E112" s="3">
        <v>25</v>
      </c>
      <c r="G112" s="3">
        <v>25</v>
      </c>
      <c r="J112">
        <f>SUM(Table152335[[#This Row],[BLACK HILL]:[PORT ELLIOT]])</f>
        <v>50</v>
      </c>
    </row>
    <row r="113" spans="1:10" x14ac:dyDescent="0.25">
      <c r="A113" t="s">
        <v>36</v>
      </c>
      <c r="B113" s="3" t="s">
        <v>26</v>
      </c>
      <c r="C113" t="s">
        <v>19</v>
      </c>
      <c r="D113" s="3" t="s">
        <v>11</v>
      </c>
      <c r="E113" s="3">
        <v>16</v>
      </c>
      <c r="F113" s="3">
        <v>16</v>
      </c>
      <c r="G113" s="3">
        <v>16</v>
      </c>
      <c r="J113">
        <f>SUM(Table152335[[#This Row],[BLACK HILL]:[PORT ELLIOT]])</f>
        <v>48</v>
      </c>
    </row>
    <row r="114" spans="1:10" x14ac:dyDescent="0.25">
      <c r="A114" t="s">
        <v>118</v>
      </c>
      <c r="B114" s="3" t="s">
        <v>26</v>
      </c>
      <c r="C114" t="s">
        <v>19</v>
      </c>
      <c r="D114" s="3" t="s">
        <v>11</v>
      </c>
      <c r="E114" s="3">
        <v>9</v>
      </c>
      <c r="F114" s="3">
        <v>9</v>
      </c>
      <c r="G114" s="3">
        <v>9</v>
      </c>
      <c r="J114">
        <f>SUM(Table152335[[#This Row],[BLACK HILL]:[PORT ELLIOT]])</f>
        <v>27</v>
      </c>
    </row>
    <row r="115" spans="1:10" x14ac:dyDescent="0.25">
      <c r="A115" t="s">
        <v>208</v>
      </c>
      <c r="B115" s="3" t="s">
        <v>26</v>
      </c>
      <c r="C115" t="s">
        <v>19</v>
      </c>
      <c r="D115" s="3" t="s">
        <v>11</v>
      </c>
      <c r="F115" s="3">
        <v>25</v>
      </c>
      <c r="J115">
        <f>SUM(Table152335[[#This Row],[BLACK HILL]:[PORT ELLIOT]])</f>
        <v>25</v>
      </c>
    </row>
    <row r="116" spans="1:10" x14ac:dyDescent="0.25">
      <c r="A116" t="s">
        <v>117</v>
      </c>
      <c r="B116" s="3" t="s">
        <v>26</v>
      </c>
      <c r="C116" t="s">
        <v>19</v>
      </c>
      <c r="D116" s="3" t="s">
        <v>11</v>
      </c>
      <c r="E116" s="3">
        <v>12</v>
      </c>
      <c r="G116" s="3">
        <v>12</v>
      </c>
      <c r="J116">
        <f>SUM(Table152335[[#This Row],[BLACK HILL]:[PORT ELLIOT]])</f>
        <v>24</v>
      </c>
    </row>
    <row r="117" spans="1:10" x14ac:dyDescent="0.25">
      <c r="A117" t="s">
        <v>210</v>
      </c>
      <c r="B117" s="14" t="s">
        <v>26</v>
      </c>
      <c r="C117" s="6" t="s">
        <v>19</v>
      </c>
      <c r="D117" s="14" t="s">
        <v>11</v>
      </c>
      <c r="E117" s="14"/>
      <c r="F117" s="14">
        <v>12</v>
      </c>
      <c r="J117">
        <f>SUM(Table152335[[#This Row],[BLACK HILL]:[PORT ELLIOT]])</f>
        <v>12</v>
      </c>
    </row>
    <row r="118" spans="1:10" x14ac:dyDescent="0.25">
      <c r="A118" t="s">
        <v>285</v>
      </c>
      <c r="B118" s="3" t="s">
        <v>26</v>
      </c>
      <c r="C118" t="s">
        <v>19</v>
      </c>
      <c r="D118" s="3" t="s">
        <v>11</v>
      </c>
      <c r="G118" s="3">
        <v>7</v>
      </c>
      <c r="J118">
        <f>SUM(Table152335[[#This Row],[BLACK HILL]:[PORT ELLIOT]])</f>
        <v>7</v>
      </c>
    </row>
    <row r="119" spans="1:10" x14ac:dyDescent="0.25">
      <c r="A119" t="s">
        <v>119</v>
      </c>
      <c r="B119" s="3" t="s">
        <v>26</v>
      </c>
      <c r="C119" t="s">
        <v>19</v>
      </c>
      <c r="D119" s="3" t="s">
        <v>11</v>
      </c>
      <c r="E119" s="3">
        <v>7</v>
      </c>
      <c r="J119">
        <f>SUM(Table152335[[#This Row],[BLACK HILL]:[PORT ELLIOT]])</f>
        <v>7</v>
      </c>
    </row>
    <row r="120" spans="1:10" x14ac:dyDescent="0.25">
      <c r="A120" t="s">
        <v>213</v>
      </c>
      <c r="B120" s="3" t="s">
        <v>26</v>
      </c>
      <c r="C120" t="s">
        <v>19</v>
      </c>
      <c r="D120" s="3" t="s">
        <v>11</v>
      </c>
      <c r="F120" s="3">
        <v>7</v>
      </c>
      <c r="J120">
        <f>SUM(Table152335[[#This Row],[BLACK HILL]:[PORT ELLIOT]])</f>
        <v>7</v>
      </c>
    </row>
    <row r="121" spans="1:10" x14ac:dyDescent="0.25">
      <c r="A121" s="9" t="s">
        <v>2</v>
      </c>
      <c r="B121" s="10" t="s">
        <v>51</v>
      </c>
      <c r="C121" s="10" t="s">
        <v>3</v>
      </c>
      <c r="D121" s="10" t="s">
        <v>4</v>
      </c>
      <c r="E121" s="13" t="s">
        <v>5</v>
      </c>
      <c r="F121" s="13" t="s">
        <v>6</v>
      </c>
      <c r="G121" s="13" t="s">
        <v>7</v>
      </c>
      <c r="H121" s="13" t="s">
        <v>8</v>
      </c>
      <c r="I121" s="13" t="s">
        <v>9</v>
      </c>
      <c r="J121" s="10" t="s">
        <v>20</v>
      </c>
    </row>
    <row r="122" spans="1:10" x14ac:dyDescent="0.25">
      <c r="A122" t="s">
        <v>209</v>
      </c>
      <c r="B122" s="3" t="s">
        <v>26</v>
      </c>
      <c r="C122" t="s">
        <v>17</v>
      </c>
      <c r="D122" s="3" t="s">
        <v>11</v>
      </c>
      <c r="F122" s="3">
        <v>25</v>
      </c>
      <c r="G122" s="3">
        <v>25</v>
      </c>
      <c r="J122">
        <f>SUM(Table15162436[[#This Row],[BLACK HILL]:[PORT ELLIOT]])</f>
        <v>50</v>
      </c>
    </row>
    <row r="123" spans="1:10" x14ac:dyDescent="0.25">
      <c r="A123" t="s">
        <v>120</v>
      </c>
      <c r="B123" s="3" t="s">
        <v>26</v>
      </c>
      <c r="C123" t="s">
        <v>17</v>
      </c>
      <c r="D123" s="3" t="s">
        <v>11</v>
      </c>
      <c r="E123" s="3">
        <v>16</v>
      </c>
      <c r="F123" s="3">
        <v>12</v>
      </c>
      <c r="J123">
        <f>SUM(Table15162436[[#This Row],[BLACK HILL]:[PORT ELLIOT]])</f>
        <v>28</v>
      </c>
    </row>
    <row r="124" spans="1:10" x14ac:dyDescent="0.25">
      <c r="A124" t="s">
        <v>37</v>
      </c>
      <c r="B124" s="3" t="s">
        <v>26</v>
      </c>
      <c r="C124" t="s">
        <v>17</v>
      </c>
      <c r="D124" s="3" t="s">
        <v>11</v>
      </c>
      <c r="E124" s="3">
        <v>25</v>
      </c>
      <c r="J124">
        <f>SUM(Table15162436[[#This Row],[BLACK HILL]:[PORT ELLIOT]])</f>
        <v>25</v>
      </c>
    </row>
    <row r="125" spans="1:10" x14ac:dyDescent="0.25">
      <c r="A125" t="s">
        <v>214</v>
      </c>
      <c r="B125" s="3" t="s">
        <v>26</v>
      </c>
      <c r="C125" t="s">
        <v>17</v>
      </c>
      <c r="D125" s="3" t="s">
        <v>11</v>
      </c>
      <c r="F125" s="3">
        <v>16</v>
      </c>
      <c r="J125">
        <f>SUM(Table15162436[[#This Row],[BLACK HILL]:[PORT ELLIOT]])</f>
        <v>16</v>
      </c>
    </row>
    <row r="126" spans="1:10" x14ac:dyDescent="0.25">
      <c r="A126" t="s">
        <v>79</v>
      </c>
      <c r="B126" s="3" t="s">
        <v>26</v>
      </c>
      <c r="C126" t="s">
        <v>17</v>
      </c>
      <c r="D126" s="3" t="s">
        <v>11</v>
      </c>
      <c r="G126" s="3">
        <v>16</v>
      </c>
      <c r="J126">
        <f>SUM(Table15162436[[#This Row],[BLACK HILL]:[PORT ELLIOT]])</f>
        <v>16</v>
      </c>
    </row>
    <row r="127" spans="1:10" x14ac:dyDescent="0.25">
      <c r="A127" t="s">
        <v>121</v>
      </c>
      <c r="B127" s="3" t="s">
        <v>26</v>
      </c>
      <c r="C127" t="s">
        <v>17</v>
      </c>
      <c r="D127" s="3" t="s">
        <v>11</v>
      </c>
      <c r="E127" s="3">
        <v>12</v>
      </c>
      <c r="J127">
        <f>SUM(Table15162436[[#This Row],[BLACK HILL]:[PORT ELLIOT]])</f>
        <v>12</v>
      </c>
    </row>
    <row r="128" spans="1:10" x14ac:dyDescent="0.25">
      <c r="A128" t="s">
        <v>277</v>
      </c>
      <c r="B128" s="3" t="s">
        <v>26</v>
      </c>
      <c r="C128" t="s">
        <v>17</v>
      </c>
      <c r="D128" s="3" t="s">
        <v>11</v>
      </c>
      <c r="G128" s="3">
        <v>12</v>
      </c>
      <c r="J128">
        <f>SUM(Table15162436[[#This Row],[BLACK HILL]:[PORT ELLIOT]])</f>
        <v>12</v>
      </c>
    </row>
    <row r="129" spans="1:10" x14ac:dyDescent="0.25">
      <c r="A129" t="s">
        <v>122</v>
      </c>
      <c r="B129" s="3" t="s">
        <v>26</v>
      </c>
      <c r="C129" t="s">
        <v>17</v>
      </c>
      <c r="D129" s="3" t="s">
        <v>11</v>
      </c>
      <c r="E129" s="3">
        <v>9</v>
      </c>
      <c r="J129">
        <f>SUM(Table15162436[[#This Row],[BLACK HILL]:[PORT ELLIOT]])</f>
        <v>9</v>
      </c>
    </row>
    <row r="130" spans="1:10" x14ac:dyDescent="0.25">
      <c r="A130" t="s">
        <v>215</v>
      </c>
      <c r="B130" s="3" t="s">
        <v>26</v>
      </c>
      <c r="C130" t="s">
        <v>17</v>
      </c>
      <c r="D130" s="3" t="s">
        <v>11</v>
      </c>
      <c r="F130" s="3">
        <v>9</v>
      </c>
      <c r="J130">
        <f>SUM(Table15162436[[#This Row],[BLACK HILL]:[PORT ELLIOT]])</f>
        <v>9</v>
      </c>
    </row>
    <row r="131" spans="1:10" x14ac:dyDescent="0.25">
      <c r="A131" t="s">
        <v>286</v>
      </c>
      <c r="B131" s="3" t="s">
        <v>26</v>
      </c>
      <c r="C131" t="s">
        <v>17</v>
      </c>
      <c r="D131" s="3" t="s">
        <v>11</v>
      </c>
      <c r="G131" s="3">
        <v>9</v>
      </c>
      <c r="J131">
        <f>SUM(Table15162436[[#This Row],[BLACK HILL]:[PORT ELLIOT]])</f>
        <v>9</v>
      </c>
    </row>
    <row r="132" spans="1:10" x14ac:dyDescent="0.25">
      <c r="A132" t="s">
        <v>287</v>
      </c>
      <c r="B132" s="3" t="s">
        <v>26</v>
      </c>
      <c r="C132" t="s">
        <v>17</v>
      </c>
      <c r="D132" s="3" t="s">
        <v>11</v>
      </c>
      <c r="G132" s="3">
        <v>7</v>
      </c>
      <c r="J132">
        <f>SUM(Table15162436[[#This Row],[BLACK HILL]:[PORT ELLIOT]])</f>
        <v>7</v>
      </c>
    </row>
    <row r="133" spans="1:10" x14ac:dyDescent="0.25">
      <c r="A133" t="s">
        <v>123</v>
      </c>
      <c r="B133" s="3" t="s">
        <v>26</v>
      </c>
      <c r="C133" t="s">
        <v>17</v>
      </c>
      <c r="D133" s="3" t="s">
        <v>11</v>
      </c>
      <c r="E133" s="3">
        <v>7</v>
      </c>
      <c r="J133">
        <f>SUM(Table15162436[[#This Row],[BLACK HILL]:[PORT ELLIOT]])</f>
        <v>7</v>
      </c>
    </row>
    <row r="134" spans="1:10" x14ac:dyDescent="0.25">
      <c r="A134" t="s">
        <v>216</v>
      </c>
      <c r="B134" s="3" t="s">
        <v>26</v>
      </c>
      <c r="C134" t="s">
        <v>17</v>
      </c>
      <c r="D134" s="3" t="s">
        <v>11</v>
      </c>
      <c r="F134" s="3">
        <v>7</v>
      </c>
      <c r="J134">
        <f>SUM(Table15162436[[#This Row],[BLACK HILL]:[PORT ELLIOT]])</f>
        <v>7</v>
      </c>
    </row>
    <row r="135" spans="1:10" x14ac:dyDescent="0.25">
      <c r="A135" s="9" t="s">
        <v>2</v>
      </c>
      <c r="B135" s="10" t="s">
        <v>51</v>
      </c>
      <c r="C135" s="10" t="s">
        <v>3</v>
      </c>
      <c r="D135" s="10" t="s">
        <v>4</v>
      </c>
      <c r="E135" s="13" t="s">
        <v>5</v>
      </c>
      <c r="F135" s="13" t="s">
        <v>6</v>
      </c>
      <c r="G135" s="13" t="s">
        <v>7</v>
      </c>
      <c r="H135" s="13" t="s">
        <v>8</v>
      </c>
      <c r="I135" s="13" t="s">
        <v>9</v>
      </c>
      <c r="J135" s="10" t="s">
        <v>20</v>
      </c>
    </row>
    <row r="136" spans="1:10" x14ac:dyDescent="0.25">
      <c r="A136" t="s">
        <v>124</v>
      </c>
      <c r="B136" s="3" t="s">
        <v>26</v>
      </c>
      <c r="C136" t="s">
        <v>18</v>
      </c>
      <c r="D136" s="3" t="s">
        <v>11</v>
      </c>
      <c r="E136" s="3">
        <v>12</v>
      </c>
      <c r="F136" s="3">
        <v>25</v>
      </c>
      <c r="G136" s="3">
        <v>9</v>
      </c>
      <c r="J136">
        <f>SUM(Table15172537[[#This Row],[BLACK HILL]:[PORT ELLIOT]])</f>
        <v>46</v>
      </c>
    </row>
    <row r="137" spans="1:10" x14ac:dyDescent="0.25">
      <c r="A137" t="s">
        <v>126</v>
      </c>
      <c r="B137" s="3" t="s">
        <v>26</v>
      </c>
      <c r="C137" t="s">
        <v>18</v>
      </c>
      <c r="D137" s="3" t="s">
        <v>11</v>
      </c>
      <c r="E137" s="3">
        <v>7</v>
      </c>
      <c r="F137" s="3">
        <v>12</v>
      </c>
      <c r="G137" s="3">
        <v>16</v>
      </c>
      <c r="J137">
        <f>SUM(Table15172537[[#This Row],[BLACK HILL]:[PORT ELLIOT]])</f>
        <v>35</v>
      </c>
    </row>
    <row r="138" spans="1:10" x14ac:dyDescent="0.25">
      <c r="A138" t="s">
        <v>217</v>
      </c>
      <c r="B138" s="3" t="s">
        <v>26</v>
      </c>
      <c r="C138" t="s">
        <v>18</v>
      </c>
      <c r="D138" s="3" t="s">
        <v>11</v>
      </c>
      <c r="F138" s="3">
        <v>16</v>
      </c>
      <c r="G138" s="3">
        <v>12</v>
      </c>
      <c r="J138">
        <f>SUM(Table15172537[[#This Row],[BLACK HILL]:[PORT ELLIOT]])</f>
        <v>28</v>
      </c>
    </row>
    <row r="139" spans="1:10" x14ac:dyDescent="0.25">
      <c r="A139" t="s">
        <v>35</v>
      </c>
      <c r="B139" s="3" t="s">
        <v>26</v>
      </c>
      <c r="C139" t="s">
        <v>18</v>
      </c>
      <c r="D139" s="3" t="s">
        <v>11</v>
      </c>
      <c r="E139" s="3">
        <v>25</v>
      </c>
      <c r="J139">
        <f>SUM(Table15172537[[#This Row],[BLACK HILL]:[PORT ELLIOT]])</f>
        <v>25</v>
      </c>
    </row>
    <row r="140" spans="1:10" x14ac:dyDescent="0.25">
      <c r="A140" t="s">
        <v>125</v>
      </c>
      <c r="B140" s="3" t="s">
        <v>26</v>
      </c>
      <c r="C140" t="s">
        <v>18</v>
      </c>
      <c r="D140" s="3" t="s">
        <v>11</v>
      </c>
      <c r="E140" s="3">
        <v>9</v>
      </c>
      <c r="F140" s="3">
        <v>9</v>
      </c>
      <c r="G140" s="3">
        <v>7</v>
      </c>
      <c r="J140">
        <f>SUM(Table15172537[[#This Row],[BLACK HILL]:[PORT ELLIOT]])</f>
        <v>25</v>
      </c>
    </row>
    <row r="141" spans="1:10" x14ac:dyDescent="0.25">
      <c r="A141" t="s">
        <v>288</v>
      </c>
      <c r="B141" s="3" t="s">
        <v>26</v>
      </c>
      <c r="C141" t="s">
        <v>18</v>
      </c>
      <c r="D141" s="3" t="s">
        <v>11</v>
      </c>
      <c r="G141" s="3">
        <v>25</v>
      </c>
      <c r="J141">
        <f>SUM(Table15172537[[#This Row],[BLACK HILL]:[PORT ELLIOT]])</f>
        <v>25</v>
      </c>
    </row>
    <row r="142" spans="1:10" x14ac:dyDescent="0.25">
      <c r="A142" t="s">
        <v>38</v>
      </c>
      <c r="B142" s="3" t="s">
        <v>26</v>
      </c>
      <c r="C142" t="s">
        <v>18</v>
      </c>
      <c r="D142" s="3" t="s">
        <v>11</v>
      </c>
      <c r="E142" s="3">
        <v>16</v>
      </c>
      <c r="J142">
        <f>SUM(Table15172537[[#This Row],[BLACK HILL]:[PORT ELLIOT]])</f>
        <v>16</v>
      </c>
    </row>
    <row r="143" spans="1:10" x14ac:dyDescent="0.25">
      <c r="A143" t="s">
        <v>218</v>
      </c>
      <c r="B143" s="3" t="s">
        <v>26</v>
      </c>
      <c r="C143" t="s">
        <v>18</v>
      </c>
      <c r="D143" s="3" t="s">
        <v>11</v>
      </c>
      <c r="F143" s="3">
        <v>7</v>
      </c>
      <c r="J143">
        <f>SUM(Table15172537[[#This Row],[BLACK HILL]:[PORT ELLIOT]])</f>
        <v>7</v>
      </c>
    </row>
    <row r="144" spans="1:10" x14ac:dyDescent="0.25">
      <c r="A144" s="9" t="s">
        <v>2</v>
      </c>
      <c r="B144" s="10" t="s">
        <v>51</v>
      </c>
      <c r="C144" s="10" t="s">
        <v>3</v>
      </c>
      <c r="D144" s="10" t="s">
        <v>4</v>
      </c>
      <c r="E144" s="13" t="s">
        <v>5</v>
      </c>
      <c r="F144" s="13" t="s">
        <v>6</v>
      </c>
      <c r="G144" s="13" t="s">
        <v>7</v>
      </c>
      <c r="H144" s="13" t="s">
        <v>8</v>
      </c>
      <c r="I144" s="13" t="s">
        <v>9</v>
      </c>
      <c r="J144" s="10" t="s">
        <v>20</v>
      </c>
    </row>
    <row r="145" spans="1:10" x14ac:dyDescent="0.25">
      <c r="A145" t="s">
        <v>127</v>
      </c>
      <c r="B145" s="3" t="s">
        <v>26</v>
      </c>
      <c r="C145" t="s">
        <v>33</v>
      </c>
      <c r="D145" s="3" t="s">
        <v>11</v>
      </c>
      <c r="E145" s="3">
        <v>25</v>
      </c>
      <c r="G145" s="3">
        <v>25</v>
      </c>
      <c r="J145">
        <f>SUM(Table15192638[[#This Row],[BLACK HILL]:[PORT ELLIOT]])</f>
        <v>50</v>
      </c>
    </row>
    <row r="146" spans="1:10" x14ac:dyDescent="0.25">
      <c r="A146" t="s">
        <v>128</v>
      </c>
      <c r="B146" s="3" t="s">
        <v>26</v>
      </c>
      <c r="C146" t="s">
        <v>33</v>
      </c>
      <c r="D146" s="3" t="s">
        <v>11</v>
      </c>
      <c r="E146" s="3">
        <v>16</v>
      </c>
      <c r="F146" s="3">
        <v>12</v>
      </c>
      <c r="G146" s="3">
        <v>12</v>
      </c>
      <c r="J146">
        <f>SUM(Table15192638[[#This Row],[BLACK HILL]:[PORT ELLIOT]])</f>
        <v>40</v>
      </c>
    </row>
    <row r="147" spans="1:10" x14ac:dyDescent="0.25">
      <c r="A147" t="s">
        <v>129</v>
      </c>
      <c r="B147" s="3" t="s">
        <v>26</v>
      </c>
      <c r="C147" t="s">
        <v>33</v>
      </c>
      <c r="D147" s="3" t="s">
        <v>11</v>
      </c>
      <c r="E147" s="3">
        <v>12</v>
      </c>
      <c r="F147" s="3">
        <v>9</v>
      </c>
      <c r="G147" s="3">
        <v>7</v>
      </c>
      <c r="J147">
        <f>SUM(Table15192638[[#This Row],[BLACK HILL]:[PORT ELLIOT]])</f>
        <v>28</v>
      </c>
    </row>
    <row r="148" spans="1:10" x14ac:dyDescent="0.25">
      <c r="A148" t="s">
        <v>231</v>
      </c>
      <c r="B148" s="3" t="s">
        <v>26</v>
      </c>
      <c r="C148" t="s">
        <v>33</v>
      </c>
      <c r="D148" s="3" t="s">
        <v>11</v>
      </c>
      <c r="F148" s="3">
        <v>25</v>
      </c>
      <c r="J148">
        <f>SUM(Table15192638[[#This Row],[BLACK HILL]:[PORT ELLIOT]])</f>
        <v>25</v>
      </c>
    </row>
    <row r="149" spans="1:10" x14ac:dyDescent="0.25">
      <c r="A149" t="s">
        <v>219</v>
      </c>
      <c r="B149" s="3" t="s">
        <v>26</v>
      </c>
      <c r="C149" t="s">
        <v>33</v>
      </c>
      <c r="D149" s="3" t="s">
        <v>11</v>
      </c>
      <c r="F149" s="3">
        <v>16</v>
      </c>
      <c r="J149">
        <f>SUM(Table15192638[[#This Row],[BLACK HILL]:[PORT ELLIOT]])</f>
        <v>16</v>
      </c>
    </row>
    <row r="150" spans="1:10" x14ac:dyDescent="0.25">
      <c r="A150" t="s">
        <v>289</v>
      </c>
      <c r="B150" s="3" t="s">
        <v>26</v>
      </c>
      <c r="C150" t="s">
        <v>33</v>
      </c>
      <c r="D150" s="3" t="s">
        <v>11</v>
      </c>
      <c r="G150" s="3">
        <v>16</v>
      </c>
      <c r="J150">
        <f>SUM(Table15192638[[#This Row],[BLACK HILL]:[PORT ELLIOT]])</f>
        <v>16</v>
      </c>
    </row>
    <row r="151" spans="1:10" x14ac:dyDescent="0.25">
      <c r="A151" t="s">
        <v>130</v>
      </c>
      <c r="B151" s="14" t="s">
        <v>26</v>
      </c>
      <c r="C151" s="6" t="s">
        <v>33</v>
      </c>
      <c r="D151" s="14" t="s">
        <v>11</v>
      </c>
      <c r="E151" s="3">
        <v>9</v>
      </c>
      <c r="J151">
        <f>SUM(Table15192638[[#This Row],[BLACK HILL]:[PORT ELLIOT]])</f>
        <v>9</v>
      </c>
    </row>
    <row r="152" spans="1:10" x14ac:dyDescent="0.25">
      <c r="A152" t="s">
        <v>290</v>
      </c>
      <c r="B152" s="14" t="s">
        <v>26</v>
      </c>
      <c r="C152" s="6" t="s">
        <v>33</v>
      </c>
      <c r="D152" s="14" t="s">
        <v>11</v>
      </c>
      <c r="G152" s="3">
        <v>9</v>
      </c>
      <c r="J152">
        <f>SUM(Table15192638[[#This Row],[BLACK HILL]:[PORT ELLIOT]])</f>
        <v>9</v>
      </c>
    </row>
    <row r="153" spans="1:10" x14ac:dyDescent="0.25">
      <c r="A153" s="6" t="s">
        <v>131</v>
      </c>
      <c r="B153" s="14" t="s">
        <v>26</v>
      </c>
      <c r="C153" s="6" t="s">
        <v>33</v>
      </c>
      <c r="D153" s="14" t="s">
        <v>11</v>
      </c>
      <c r="E153" s="14">
        <v>7</v>
      </c>
      <c r="F153" s="14"/>
      <c r="J153">
        <f>SUM(Table15192638[[#This Row],[BLACK HILL]:[PORT ELLIOT]])</f>
        <v>7</v>
      </c>
    </row>
    <row r="154" spans="1:10" x14ac:dyDescent="0.25">
      <c r="A154" t="s">
        <v>220</v>
      </c>
      <c r="B154" s="3" t="s">
        <v>26</v>
      </c>
      <c r="C154" t="s">
        <v>33</v>
      </c>
      <c r="D154" s="3" t="s">
        <v>11</v>
      </c>
      <c r="F154" s="3">
        <v>7</v>
      </c>
      <c r="J154">
        <f>SUM(Table15192638[[#This Row],[BLACK HILL]:[PORT ELLIOT]])</f>
        <v>7</v>
      </c>
    </row>
    <row r="155" spans="1:10" x14ac:dyDescent="0.25">
      <c r="A155" s="9" t="s">
        <v>2</v>
      </c>
      <c r="B155" s="10" t="s">
        <v>51</v>
      </c>
      <c r="C155" s="10" t="s">
        <v>3</v>
      </c>
      <c r="D155" s="10" t="s">
        <v>4</v>
      </c>
      <c r="E155" s="13" t="s">
        <v>5</v>
      </c>
      <c r="F155" s="13" t="s">
        <v>6</v>
      </c>
      <c r="G155" s="13" t="s">
        <v>7</v>
      </c>
      <c r="H155" s="13" t="s">
        <v>8</v>
      </c>
      <c r="I155" s="13" t="s">
        <v>9</v>
      </c>
      <c r="J155" s="10" t="s">
        <v>20</v>
      </c>
    </row>
    <row r="156" spans="1:10" x14ac:dyDescent="0.25">
      <c r="A156" t="s">
        <v>132</v>
      </c>
      <c r="B156" s="3" t="s">
        <v>26</v>
      </c>
      <c r="C156" t="s">
        <v>74</v>
      </c>
      <c r="D156" s="3" t="s">
        <v>11</v>
      </c>
      <c r="E156" s="3">
        <v>25</v>
      </c>
      <c r="F156" s="3">
        <v>25</v>
      </c>
      <c r="G156" s="3">
        <v>25</v>
      </c>
      <c r="J156">
        <f>SUM(Table15202739[[#This Row],[BLACK HILL]:[PORT ELLIOT]])</f>
        <v>75</v>
      </c>
    </row>
    <row r="157" spans="1:10" x14ac:dyDescent="0.25">
      <c r="A157" t="s">
        <v>133</v>
      </c>
      <c r="B157" s="3" t="s">
        <v>26</v>
      </c>
      <c r="C157" t="s">
        <v>74</v>
      </c>
      <c r="D157" s="3" t="s">
        <v>11</v>
      </c>
      <c r="E157" s="3">
        <v>16</v>
      </c>
      <c r="F157" s="3">
        <v>16</v>
      </c>
      <c r="G157" s="3">
        <v>16</v>
      </c>
      <c r="J157">
        <f>SUM(Table15202739[[#This Row],[BLACK HILL]:[PORT ELLIOT]])</f>
        <v>48</v>
      </c>
    </row>
    <row r="158" spans="1:10" x14ac:dyDescent="0.25">
      <c r="A158" t="s">
        <v>134</v>
      </c>
      <c r="B158" s="3" t="s">
        <v>26</v>
      </c>
      <c r="C158" t="s">
        <v>74</v>
      </c>
      <c r="D158" s="3" t="s">
        <v>11</v>
      </c>
      <c r="E158" s="3">
        <v>12</v>
      </c>
      <c r="F158" s="3">
        <v>12</v>
      </c>
      <c r="G158" s="3">
        <v>12</v>
      </c>
      <c r="J158">
        <f>SUM(Table15202739[[#This Row],[BLACK HILL]:[PORT ELLIOT]])</f>
        <v>36</v>
      </c>
    </row>
    <row r="159" spans="1:10" x14ac:dyDescent="0.25">
      <c r="A159" t="s">
        <v>135</v>
      </c>
      <c r="B159" s="3" t="s">
        <v>26</v>
      </c>
      <c r="C159" t="s">
        <v>74</v>
      </c>
      <c r="D159" s="3" t="s">
        <v>11</v>
      </c>
      <c r="E159" s="3">
        <v>9</v>
      </c>
      <c r="F159" s="3">
        <v>9</v>
      </c>
      <c r="G159" s="3">
        <v>9</v>
      </c>
      <c r="J159">
        <f>SUM(Table15202739[[#This Row],[BLACK HILL]:[PORT ELLIOT]])</f>
        <v>27</v>
      </c>
    </row>
    <row r="160" spans="1:10" x14ac:dyDescent="0.25">
      <c r="A160" t="s">
        <v>291</v>
      </c>
      <c r="B160" s="3" t="s">
        <v>26</v>
      </c>
      <c r="C160" t="s">
        <v>74</v>
      </c>
      <c r="D160" s="3" t="s">
        <v>11</v>
      </c>
      <c r="G160" s="3">
        <v>7</v>
      </c>
      <c r="J160">
        <f>SUM(Table15202739[[#This Row],[BLACK HILL]:[PORT ELLIOT]])</f>
        <v>7</v>
      </c>
    </row>
    <row r="161" spans="1:10" x14ac:dyDescent="0.25">
      <c r="A161" t="s">
        <v>136</v>
      </c>
      <c r="B161" s="3" t="s">
        <v>26</v>
      </c>
      <c r="C161" t="s">
        <v>74</v>
      </c>
      <c r="D161" s="3" t="s">
        <v>11</v>
      </c>
      <c r="E161" s="3">
        <v>7</v>
      </c>
      <c r="J161">
        <f>SUM(Table15202739[[#This Row],[BLACK HILL]:[PORT ELLIOT]])</f>
        <v>7</v>
      </c>
    </row>
    <row r="162" spans="1:10" x14ac:dyDescent="0.25">
      <c r="A162" t="s">
        <v>221</v>
      </c>
      <c r="B162" s="3" t="s">
        <v>26</v>
      </c>
      <c r="C162" t="s">
        <v>74</v>
      </c>
      <c r="D162" s="3" t="s">
        <v>11</v>
      </c>
      <c r="F162" s="3">
        <v>7</v>
      </c>
      <c r="J162">
        <f>SUM(Table15202739[[#This Row],[BLACK HILL]:[PORT ELLIOT]])</f>
        <v>7</v>
      </c>
    </row>
    <row r="163" spans="1:10" x14ac:dyDescent="0.25">
      <c r="A163" s="9" t="s">
        <v>2</v>
      </c>
      <c r="B163" s="10" t="s">
        <v>51</v>
      </c>
      <c r="C163" s="10" t="s">
        <v>3</v>
      </c>
      <c r="D163" s="10" t="s">
        <v>4</v>
      </c>
      <c r="E163" s="13" t="s">
        <v>5</v>
      </c>
      <c r="F163" s="13" t="s">
        <v>6</v>
      </c>
      <c r="G163" s="13" t="s">
        <v>7</v>
      </c>
      <c r="H163" s="13" t="s">
        <v>8</v>
      </c>
      <c r="I163" s="13" t="s">
        <v>9</v>
      </c>
      <c r="J163" s="10" t="s">
        <v>20</v>
      </c>
    </row>
    <row r="164" spans="1:10" x14ac:dyDescent="0.25">
      <c r="A164" t="s">
        <v>223</v>
      </c>
      <c r="B164" s="3" t="s">
        <v>26</v>
      </c>
      <c r="C164" t="s">
        <v>222</v>
      </c>
      <c r="D164" s="3" t="s">
        <v>11</v>
      </c>
      <c r="E164" s="3">
        <v>25</v>
      </c>
      <c r="F164" s="3">
        <v>25</v>
      </c>
      <c r="G164" s="3">
        <v>25</v>
      </c>
      <c r="J164">
        <f>SUM(Table1520273940[[#This Row],[BLACK HILL]:[PORT ELLIOT]])</f>
        <v>75</v>
      </c>
    </row>
    <row r="165" spans="1:10" x14ac:dyDescent="0.25">
      <c r="A165" t="s">
        <v>224</v>
      </c>
      <c r="B165" s="3" t="s">
        <v>26</v>
      </c>
      <c r="C165" t="s">
        <v>222</v>
      </c>
      <c r="D165" s="3" t="s">
        <v>11</v>
      </c>
      <c r="F165" s="3">
        <v>16</v>
      </c>
      <c r="G165" s="3">
        <v>16</v>
      </c>
      <c r="J165">
        <f>SUM(Table1520273940[[#This Row],[BLACK HILL]:[PORT ELLIOT]])</f>
        <v>32</v>
      </c>
    </row>
  </sheetData>
  <mergeCells count="2">
    <mergeCell ref="A1:J1"/>
    <mergeCell ref="A75:J75"/>
  </mergeCells>
  <phoneticPr fontId="3" type="noConversion"/>
  <pageMargins left="0.7" right="0.7" top="0.75" bottom="0.75" header="0.3" footer="0.3"/>
  <tableParts count="13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AE9FE-4AF3-47CE-AF9E-123B70EC8BEC}">
  <dimension ref="A1:J23"/>
  <sheetViews>
    <sheetView workbookViewId="0">
      <selection activeCell="G22" sqref="G22"/>
    </sheetView>
  </sheetViews>
  <sheetFormatPr defaultRowHeight="15" x14ac:dyDescent="0.25"/>
  <cols>
    <col min="1" max="1" width="18.42578125" customWidth="1"/>
    <col min="2" max="2" width="17.42578125" style="3" customWidth="1"/>
    <col min="3" max="3" width="17.42578125" customWidth="1"/>
    <col min="4" max="9" width="17.42578125" style="3" customWidth="1"/>
    <col min="10" max="10" width="17.42578125" customWidth="1"/>
  </cols>
  <sheetData>
    <row r="1" spans="1:10" ht="18.75" x14ac:dyDescent="0.3">
      <c r="A1" s="15" t="s">
        <v>10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20.25" customHeight="1" x14ac:dyDescent="0.25">
      <c r="A2" s="1" t="s">
        <v>2</v>
      </c>
      <c r="B2" s="2" t="s">
        <v>1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20</v>
      </c>
    </row>
    <row r="3" spans="1:10" x14ac:dyDescent="0.25">
      <c r="A3" t="s">
        <v>41</v>
      </c>
      <c r="B3" s="3" t="s">
        <v>50</v>
      </c>
      <c r="C3" t="s">
        <v>17</v>
      </c>
      <c r="D3" s="3" t="s">
        <v>10</v>
      </c>
      <c r="E3" s="3">
        <v>12</v>
      </c>
      <c r="F3" s="3">
        <v>25</v>
      </c>
      <c r="G3" s="3">
        <v>16</v>
      </c>
      <c r="J3">
        <f>SUM(Table146[[#This Row],[BLACK HILL]:[PORT ELLIOT]])</f>
        <v>53</v>
      </c>
    </row>
    <row r="4" spans="1:10" x14ac:dyDescent="0.25">
      <c r="A4" t="s">
        <v>39</v>
      </c>
      <c r="B4" s="3" t="s">
        <v>50</v>
      </c>
      <c r="C4" t="s">
        <v>18</v>
      </c>
      <c r="D4" s="3" t="s">
        <v>10</v>
      </c>
      <c r="E4" s="3">
        <v>25</v>
      </c>
      <c r="G4" s="3">
        <v>12</v>
      </c>
      <c r="J4">
        <f>SUM(Table146[[#This Row],[BLACK HILL]:[PORT ELLIOT]])</f>
        <v>37</v>
      </c>
    </row>
    <row r="5" spans="1:10" x14ac:dyDescent="0.25">
      <c r="A5" t="s">
        <v>40</v>
      </c>
      <c r="B5" s="3" t="s">
        <v>50</v>
      </c>
      <c r="C5" t="s">
        <v>17</v>
      </c>
      <c r="D5" s="3" t="s">
        <v>10</v>
      </c>
      <c r="E5" s="3">
        <v>16</v>
      </c>
      <c r="F5" s="3">
        <v>16</v>
      </c>
      <c r="J5">
        <f>SUM(Table146[[#This Row],[BLACK HILL]:[PORT ELLIOT]])</f>
        <v>32</v>
      </c>
    </row>
    <row r="6" spans="1:10" x14ac:dyDescent="0.25">
      <c r="A6" t="s">
        <v>292</v>
      </c>
      <c r="B6" s="3" t="s">
        <v>50</v>
      </c>
      <c r="C6" t="s">
        <v>44</v>
      </c>
      <c r="D6" s="3" t="s">
        <v>10</v>
      </c>
      <c r="G6" s="3">
        <v>25</v>
      </c>
      <c r="J6">
        <f>SUM(Table146[[#This Row],[BLACK HILL]:[PORT ELLIOT]])</f>
        <v>25</v>
      </c>
    </row>
    <row r="7" spans="1:10" x14ac:dyDescent="0.25">
      <c r="A7" t="s">
        <v>232</v>
      </c>
      <c r="B7" s="3" t="s">
        <v>50</v>
      </c>
      <c r="C7" t="s">
        <v>17</v>
      </c>
      <c r="D7" s="3" t="s">
        <v>10</v>
      </c>
      <c r="F7" s="3">
        <v>12</v>
      </c>
      <c r="G7" s="3">
        <v>7</v>
      </c>
      <c r="J7">
        <f>SUM(Table146[[#This Row],[BLACK HILL]:[PORT ELLIOT]])</f>
        <v>19</v>
      </c>
    </row>
    <row r="8" spans="1:10" x14ac:dyDescent="0.25">
      <c r="A8" t="s">
        <v>42</v>
      </c>
      <c r="B8" s="3" t="s">
        <v>50</v>
      </c>
      <c r="C8" t="s">
        <v>17</v>
      </c>
      <c r="D8" s="3" t="s">
        <v>10</v>
      </c>
      <c r="E8" s="3">
        <v>9</v>
      </c>
      <c r="J8">
        <f>SUM(Table146[[#This Row],[BLACK HILL]:[PORT ELLIOT]])</f>
        <v>9</v>
      </c>
    </row>
    <row r="9" spans="1:10" x14ac:dyDescent="0.25">
      <c r="A9" t="s">
        <v>293</v>
      </c>
      <c r="B9" s="3" t="s">
        <v>50</v>
      </c>
      <c r="C9" t="s">
        <v>17</v>
      </c>
      <c r="D9" s="3" t="s">
        <v>10</v>
      </c>
      <c r="G9" s="3">
        <v>9</v>
      </c>
      <c r="J9">
        <f>SUM(Table146[[#This Row],[BLACK HILL]:[PORT ELLIOT]])</f>
        <v>9</v>
      </c>
    </row>
    <row r="10" spans="1:10" x14ac:dyDescent="0.25">
      <c r="A10" t="s">
        <v>141</v>
      </c>
      <c r="B10" s="3" t="s">
        <v>50</v>
      </c>
      <c r="C10" t="s">
        <v>19</v>
      </c>
      <c r="D10" s="3" t="s">
        <v>10</v>
      </c>
      <c r="F10" s="3">
        <v>9</v>
      </c>
      <c r="J10">
        <f>SUM(Table146[[#This Row],[BLACK HILL]:[PORT ELLIOT]])</f>
        <v>9</v>
      </c>
    </row>
    <row r="11" spans="1:10" x14ac:dyDescent="0.25">
      <c r="A11" t="s">
        <v>43</v>
      </c>
      <c r="B11" s="3" t="s">
        <v>50</v>
      </c>
      <c r="C11" t="s">
        <v>44</v>
      </c>
      <c r="D11" s="3" t="s">
        <v>10</v>
      </c>
      <c r="E11" s="3">
        <v>7</v>
      </c>
      <c r="J11">
        <f>SUM(Table146[[#This Row],[BLACK HILL]:[PORT ELLIOT]])</f>
        <v>7</v>
      </c>
    </row>
    <row r="12" spans="1:10" x14ac:dyDescent="0.25">
      <c r="A12" t="s">
        <v>149</v>
      </c>
      <c r="B12" s="3" t="s">
        <v>50</v>
      </c>
      <c r="C12" t="s">
        <v>18</v>
      </c>
      <c r="D12" s="3" t="s">
        <v>10</v>
      </c>
      <c r="F12" s="3">
        <v>7</v>
      </c>
      <c r="J12">
        <f>SUM(Table146[[#This Row],[BLACK HILL]:[PORT ELLIOT]])</f>
        <v>7</v>
      </c>
    </row>
    <row r="13" spans="1:10" ht="22.5" customHeight="1" x14ac:dyDescent="0.3">
      <c r="A13" s="16" t="s">
        <v>11</v>
      </c>
      <c r="B13" s="16"/>
      <c r="C13" s="16"/>
      <c r="D13" s="16"/>
      <c r="E13" s="16"/>
      <c r="F13" s="16"/>
      <c r="G13" s="16"/>
      <c r="H13" s="16"/>
      <c r="I13" s="16"/>
      <c r="J13" s="16"/>
    </row>
    <row r="14" spans="1:10" ht="20.25" customHeight="1" x14ac:dyDescent="0.25">
      <c r="A14" s="1" t="s">
        <v>2</v>
      </c>
      <c r="B14" s="2" t="s">
        <v>1</v>
      </c>
      <c r="C14" s="2" t="s">
        <v>3</v>
      </c>
      <c r="D14" s="2" t="s">
        <v>4</v>
      </c>
      <c r="E14" s="2" t="s">
        <v>5</v>
      </c>
      <c r="F14" s="2" t="s">
        <v>6</v>
      </c>
      <c r="G14" s="2" t="s">
        <v>7</v>
      </c>
      <c r="H14" s="2" t="s">
        <v>8</v>
      </c>
      <c r="I14" s="2" t="s">
        <v>9</v>
      </c>
      <c r="J14" s="2" t="s">
        <v>20</v>
      </c>
    </row>
    <row r="15" spans="1:10" x14ac:dyDescent="0.25">
      <c r="A15" t="s">
        <v>45</v>
      </c>
      <c r="B15" s="3" t="s">
        <v>50</v>
      </c>
      <c r="C15" t="s">
        <v>17</v>
      </c>
      <c r="D15" s="3" t="s">
        <v>11</v>
      </c>
      <c r="E15" s="3">
        <v>25</v>
      </c>
      <c r="F15" s="3">
        <v>25</v>
      </c>
      <c r="G15" s="3">
        <v>25</v>
      </c>
      <c r="J15">
        <f>SUM(Table257[[#This Row],[BLACK HILL]:[PORT ELLIOT]])</f>
        <v>75</v>
      </c>
    </row>
    <row r="16" spans="1:10" x14ac:dyDescent="0.25">
      <c r="A16" t="s">
        <v>47</v>
      </c>
      <c r="B16" s="3" t="s">
        <v>50</v>
      </c>
      <c r="C16" t="s">
        <v>19</v>
      </c>
      <c r="D16" s="3" t="s">
        <v>11</v>
      </c>
      <c r="E16" s="3">
        <v>12</v>
      </c>
      <c r="F16" s="3">
        <v>7</v>
      </c>
      <c r="G16" s="3">
        <v>12</v>
      </c>
      <c r="J16">
        <f>SUM(Table257[[#This Row],[BLACK HILL]:[PORT ELLIOT]])</f>
        <v>31</v>
      </c>
    </row>
    <row r="17" spans="1:10" x14ac:dyDescent="0.25">
      <c r="A17" t="s">
        <v>48</v>
      </c>
      <c r="B17" s="3" t="s">
        <v>50</v>
      </c>
      <c r="C17" t="s">
        <v>33</v>
      </c>
      <c r="D17" s="3" t="s">
        <v>11</v>
      </c>
      <c r="E17" s="3">
        <v>9</v>
      </c>
      <c r="F17" s="3">
        <v>16</v>
      </c>
      <c r="J17">
        <f>SUM(Table257[[#This Row],[BLACK HILL]:[PORT ELLIOT]])</f>
        <v>25</v>
      </c>
    </row>
    <row r="18" spans="1:10" x14ac:dyDescent="0.25">
      <c r="A18" t="s">
        <v>46</v>
      </c>
      <c r="B18" s="3" t="s">
        <v>50</v>
      </c>
      <c r="C18" t="s">
        <v>44</v>
      </c>
      <c r="D18" s="3" t="s">
        <v>11</v>
      </c>
      <c r="E18" s="3">
        <v>16</v>
      </c>
      <c r="J18">
        <f>SUM(Table257[[#This Row],[BLACK HILL]:[PORT ELLIOT]])</f>
        <v>16</v>
      </c>
    </row>
    <row r="19" spans="1:10" x14ac:dyDescent="0.25">
      <c r="A19" t="s">
        <v>294</v>
      </c>
      <c r="B19" s="3" t="s">
        <v>50</v>
      </c>
      <c r="C19" t="s">
        <v>19</v>
      </c>
      <c r="D19" s="3" t="s">
        <v>11</v>
      </c>
      <c r="G19" s="3">
        <v>16</v>
      </c>
      <c r="J19">
        <f>SUM(Table257[[#This Row],[BLACK HILL]:[PORT ELLIOT]])</f>
        <v>16</v>
      </c>
    </row>
    <row r="20" spans="1:10" x14ac:dyDescent="0.25">
      <c r="A20" t="s">
        <v>49</v>
      </c>
      <c r="B20" s="3" t="s">
        <v>50</v>
      </c>
      <c r="C20" t="s">
        <v>18</v>
      </c>
      <c r="D20" s="3" t="s">
        <v>11</v>
      </c>
      <c r="E20" s="3">
        <v>7</v>
      </c>
      <c r="G20" s="3">
        <v>7</v>
      </c>
      <c r="J20">
        <f>SUM(Table257[[#This Row],[BLACK HILL]:[PORT ELLIOT]])</f>
        <v>14</v>
      </c>
    </row>
    <row r="21" spans="1:10" x14ac:dyDescent="0.25">
      <c r="A21" t="s">
        <v>233</v>
      </c>
      <c r="B21" s="3" t="s">
        <v>50</v>
      </c>
      <c r="C21" t="s">
        <v>230</v>
      </c>
      <c r="D21" s="3" t="s">
        <v>11</v>
      </c>
      <c r="F21" s="3">
        <v>12</v>
      </c>
      <c r="J21">
        <f>SUM(Table257[[#This Row],[BLACK HILL]:[PORT ELLIOT]])</f>
        <v>12</v>
      </c>
    </row>
    <row r="22" spans="1:10" x14ac:dyDescent="0.25">
      <c r="A22" t="s">
        <v>295</v>
      </c>
      <c r="B22" s="3" t="s">
        <v>50</v>
      </c>
      <c r="C22" t="s">
        <v>33</v>
      </c>
      <c r="D22" s="3" t="s">
        <v>11</v>
      </c>
      <c r="G22" s="3">
        <v>9</v>
      </c>
      <c r="J22">
        <f>SUM(Table257[[#This Row],[BLACK HILL]:[PORT ELLIOT]])</f>
        <v>9</v>
      </c>
    </row>
    <row r="23" spans="1:10" x14ac:dyDescent="0.25">
      <c r="A23" t="s">
        <v>176</v>
      </c>
      <c r="B23" s="3" t="s">
        <v>50</v>
      </c>
      <c r="C23" t="s">
        <v>33</v>
      </c>
      <c r="D23" s="3" t="s">
        <v>11</v>
      </c>
      <c r="F23" s="3">
        <v>9</v>
      </c>
      <c r="J23">
        <f>SUM(Table257[[#This Row],[BLACK HILL]:[PORT ELLIOT]])</f>
        <v>9</v>
      </c>
    </row>
  </sheetData>
  <mergeCells count="2">
    <mergeCell ref="A13:J13"/>
    <mergeCell ref="A1:J1"/>
  </mergeCells>
  <phoneticPr fontId="3" type="noConversion"/>
  <pageMargins left="0.7" right="0.7" top="0.75" bottom="0.75" header="0.3" footer="0.3"/>
  <tableParts count="2">
    <tablePart r:id="rId1"/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84139-B264-4E21-A9F6-BCFBB5382FE1}">
  <dimension ref="A1:J128"/>
  <sheetViews>
    <sheetView workbookViewId="0">
      <selection activeCell="C11" sqref="C11"/>
    </sheetView>
  </sheetViews>
  <sheetFormatPr defaultRowHeight="15" x14ac:dyDescent="0.25"/>
  <cols>
    <col min="1" max="1" width="18.42578125" customWidth="1"/>
    <col min="2" max="2" width="17.42578125" style="3" customWidth="1"/>
    <col min="3" max="3" width="17.42578125" customWidth="1"/>
    <col min="4" max="9" width="17.42578125" style="3" customWidth="1"/>
    <col min="10" max="10" width="10.140625" customWidth="1"/>
  </cols>
  <sheetData>
    <row r="1" spans="1:10" ht="18.75" x14ac:dyDescent="0.3">
      <c r="A1" s="15" t="s">
        <v>10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x14ac:dyDescent="0.25">
      <c r="A2" s="7" t="s">
        <v>2</v>
      </c>
      <c r="B2" s="8" t="s">
        <v>51</v>
      </c>
      <c r="C2" s="8" t="s">
        <v>3</v>
      </c>
      <c r="D2" s="8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8" t="s">
        <v>20</v>
      </c>
    </row>
    <row r="3" spans="1:10" x14ac:dyDescent="0.25">
      <c r="A3" t="s">
        <v>43</v>
      </c>
      <c r="B3" s="3" t="s">
        <v>50</v>
      </c>
      <c r="C3" t="s">
        <v>44</v>
      </c>
      <c r="D3" s="3" t="s">
        <v>10</v>
      </c>
      <c r="E3" s="3">
        <v>25</v>
      </c>
      <c r="F3" s="3">
        <v>16</v>
      </c>
      <c r="J3" s="12">
        <f>SUM(Table182841[[#This Row],[BLACK HILL]:[PORT ELLIOT]])</f>
        <v>41</v>
      </c>
    </row>
    <row r="4" spans="1:10" x14ac:dyDescent="0.25">
      <c r="A4" t="s">
        <v>138</v>
      </c>
      <c r="B4" s="3" t="s">
        <v>50</v>
      </c>
      <c r="C4" t="s">
        <v>44</v>
      </c>
      <c r="D4" s="3" t="s">
        <v>10</v>
      </c>
      <c r="E4" s="3">
        <v>12</v>
      </c>
      <c r="F4" s="3">
        <v>9</v>
      </c>
      <c r="G4" s="3">
        <v>16</v>
      </c>
      <c r="J4">
        <f>SUM(Table182841[[#This Row],[BLACK HILL]:[PORT ELLIOT]])</f>
        <v>37</v>
      </c>
    </row>
    <row r="5" spans="1:10" x14ac:dyDescent="0.25">
      <c r="A5" t="s">
        <v>292</v>
      </c>
      <c r="B5" s="3" t="s">
        <v>50</v>
      </c>
      <c r="C5" t="s">
        <v>44</v>
      </c>
      <c r="D5" s="3" t="s">
        <v>10</v>
      </c>
      <c r="G5" s="3">
        <v>25</v>
      </c>
      <c r="J5">
        <f>SUM(Table182841[[#This Row],[BLACK HILL]:[PORT ELLIOT]])</f>
        <v>25</v>
      </c>
    </row>
    <row r="6" spans="1:10" x14ac:dyDescent="0.25">
      <c r="A6" t="s">
        <v>234</v>
      </c>
      <c r="B6" s="3" t="s">
        <v>50</v>
      </c>
      <c r="C6" t="s">
        <v>44</v>
      </c>
      <c r="D6" s="3" t="s">
        <v>10</v>
      </c>
      <c r="F6" s="3">
        <v>25</v>
      </c>
      <c r="J6">
        <f>SUM(Table182841[[#This Row],[BLACK HILL]:[PORT ELLIOT]])</f>
        <v>25</v>
      </c>
    </row>
    <row r="7" spans="1:10" x14ac:dyDescent="0.25">
      <c r="A7" t="s">
        <v>137</v>
      </c>
      <c r="B7" s="3" t="s">
        <v>50</v>
      </c>
      <c r="C7" t="s">
        <v>44</v>
      </c>
      <c r="D7" s="3" t="s">
        <v>10</v>
      </c>
      <c r="E7" s="3">
        <v>16</v>
      </c>
      <c r="G7" s="3">
        <v>7</v>
      </c>
      <c r="J7">
        <f>SUM(Table182841[[#This Row],[BLACK HILL]:[PORT ELLIOT]])</f>
        <v>23</v>
      </c>
    </row>
    <row r="8" spans="1:10" x14ac:dyDescent="0.25">
      <c r="A8" t="s">
        <v>235</v>
      </c>
      <c r="B8" s="3" t="s">
        <v>50</v>
      </c>
      <c r="C8" t="s">
        <v>44</v>
      </c>
      <c r="D8" s="3" t="s">
        <v>10</v>
      </c>
      <c r="F8" s="3">
        <v>12</v>
      </c>
      <c r="G8" s="3">
        <v>9</v>
      </c>
      <c r="J8">
        <f>SUM(Table182841[[#This Row],[BLACK HILL]:[PORT ELLIOT]])</f>
        <v>21</v>
      </c>
    </row>
    <row r="9" spans="1:10" x14ac:dyDescent="0.25">
      <c r="A9" t="s">
        <v>139</v>
      </c>
      <c r="B9" s="3" t="s">
        <v>50</v>
      </c>
      <c r="C9" t="s">
        <v>44</v>
      </c>
      <c r="D9" s="3" t="s">
        <v>10</v>
      </c>
      <c r="E9" s="3">
        <v>9</v>
      </c>
      <c r="F9" s="3">
        <v>7</v>
      </c>
      <c r="J9">
        <f>SUM(Table182841[[#This Row],[BLACK HILL]:[PORT ELLIOT]])</f>
        <v>16</v>
      </c>
    </row>
    <row r="10" spans="1:10" x14ac:dyDescent="0.25">
      <c r="A10" t="s">
        <v>225</v>
      </c>
      <c r="B10" s="3" t="s">
        <v>50</v>
      </c>
      <c r="C10" t="s">
        <v>44</v>
      </c>
      <c r="D10" s="3" t="s">
        <v>10</v>
      </c>
      <c r="G10" s="3">
        <v>12</v>
      </c>
      <c r="J10">
        <f>SUM(Table182841[[#This Row],[BLACK HILL]:[PORT ELLIOT]])</f>
        <v>12</v>
      </c>
    </row>
    <row r="11" spans="1:10" x14ac:dyDescent="0.25">
      <c r="A11" t="s">
        <v>140</v>
      </c>
      <c r="B11" s="3" t="s">
        <v>50</v>
      </c>
      <c r="C11" t="s">
        <v>44</v>
      </c>
      <c r="D11" s="3" t="s">
        <v>10</v>
      </c>
      <c r="E11" s="3">
        <v>7</v>
      </c>
      <c r="J11">
        <f>SUM(Table182841[[#This Row],[BLACK HILL]:[PORT ELLIOT]])</f>
        <v>7</v>
      </c>
    </row>
    <row r="12" spans="1:10" x14ac:dyDescent="0.25">
      <c r="A12" s="7" t="s">
        <v>2</v>
      </c>
      <c r="B12" s="8" t="s">
        <v>51</v>
      </c>
      <c r="C12" s="8" t="s">
        <v>3</v>
      </c>
      <c r="D12" s="8" t="s">
        <v>4</v>
      </c>
      <c r="E12" s="11" t="s">
        <v>5</v>
      </c>
      <c r="F12" s="11" t="s">
        <v>6</v>
      </c>
      <c r="G12" s="11" t="s">
        <v>7</v>
      </c>
      <c r="H12" s="11" t="s">
        <v>8</v>
      </c>
      <c r="I12" s="11" t="s">
        <v>9</v>
      </c>
      <c r="J12" s="8" t="s">
        <v>20</v>
      </c>
    </row>
    <row r="13" spans="1:10" x14ac:dyDescent="0.25">
      <c r="A13" t="s">
        <v>141</v>
      </c>
      <c r="B13" s="3" t="s">
        <v>50</v>
      </c>
      <c r="C13" t="s">
        <v>19</v>
      </c>
      <c r="D13" s="3" t="s">
        <v>10</v>
      </c>
      <c r="E13" s="3">
        <v>25</v>
      </c>
      <c r="F13" s="3">
        <v>25</v>
      </c>
      <c r="G13" s="3">
        <v>25</v>
      </c>
      <c r="J13">
        <f>SUM(Table153043[[#This Row],[BLACK HILL]:[PORT ELLIOT]])</f>
        <v>75</v>
      </c>
    </row>
    <row r="14" spans="1:10" x14ac:dyDescent="0.25">
      <c r="A14" t="s">
        <v>142</v>
      </c>
      <c r="B14" s="3" t="s">
        <v>50</v>
      </c>
      <c r="C14" t="s">
        <v>19</v>
      </c>
      <c r="D14" s="3" t="s">
        <v>10</v>
      </c>
      <c r="E14" s="3">
        <v>16</v>
      </c>
      <c r="F14" s="3">
        <v>16</v>
      </c>
      <c r="G14" s="3">
        <v>12</v>
      </c>
      <c r="J14">
        <f>SUM(Table153043[[#This Row],[BLACK HILL]:[PORT ELLIOT]])</f>
        <v>44</v>
      </c>
    </row>
    <row r="15" spans="1:10" x14ac:dyDescent="0.25">
      <c r="A15" t="s">
        <v>236</v>
      </c>
      <c r="B15" s="3" t="s">
        <v>50</v>
      </c>
      <c r="C15" t="s">
        <v>19</v>
      </c>
      <c r="D15" s="3" t="s">
        <v>10</v>
      </c>
      <c r="F15" s="3">
        <v>12</v>
      </c>
      <c r="G15" s="3">
        <v>9</v>
      </c>
      <c r="J15">
        <f>SUM(Table153043[[#This Row],[BLACK HILL]:[PORT ELLIOT]])</f>
        <v>21</v>
      </c>
    </row>
    <row r="16" spans="1:10" x14ac:dyDescent="0.25">
      <c r="A16" t="s">
        <v>296</v>
      </c>
      <c r="B16" s="3" t="s">
        <v>50</v>
      </c>
      <c r="C16" t="s">
        <v>19</v>
      </c>
      <c r="D16" s="3" t="s">
        <v>10</v>
      </c>
      <c r="G16" s="3">
        <v>16</v>
      </c>
      <c r="J16">
        <f>SUM(Table153043[[#This Row],[BLACK HILL]:[PORT ELLIOT]])</f>
        <v>16</v>
      </c>
    </row>
    <row r="17" spans="1:10" x14ac:dyDescent="0.25">
      <c r="A17" t="s">
        <v>143</v>
      </c>
      <c r="B17" s="3" t="s">
        <v>50</v>
      </c>
      <c r="C17" t="s">
        <v>19</v>
      </c>
      <c r="D17" s="3" t="s">
        <v>10</v>
      </c>
      <c r="E17" s="3">
        <v>12</v>
      </c>
      <c r="J17">
        <f>SUM(Table153043[[#This Row],[BLACK HILL]:[PORT ELLIOT]])</f>
        <v>12</v>
      </c>
    </row>
    <row r="18" spans="1:10" x14ac:dyDescent="0.25">
      <c r="A18" t="s">
        <v>144</v>
      </c>
      <c r="B18" s="3" t="s">
        <v>50</v>
      </c>
      <c r="C18" t="s">
        <v>19</v>
      </c>
      <c r="D18" s="3" t="s">
        <v>10</v>
      </c>
      <c r="E18" s="3">
        <v>9</v>
      </c>
      <c r="J18">
        <f>SUM(Table153043[[#This Row],[BLACK HILL]:[PORT ELLIOT]])</f>
        <v>9</v>
      </c>
    </row>
    <row r="19" spans="1:10" x14ac:dyDescent="0.25">
      <c r="A19" t="s">
        <v>237</v>
      </c>
      <c r="B19" s="3" t="s">
        <v>50</v>
      </c>
      <c r="C19" t="s">
        <v>19</v>
      </c>
      <c r="D19" s="3" t="s">
        <v>10</v>
      </c>
      <c r="F19" s="3">
        <v>9</v>
      </c>
      <c r="J19">
        <f>SUM(Table153043[[#This Row],[BLACK HILL]:[PORT ELLIOT]])</f>
        <v>9</v>
      </c>
    </row>
    <row r="20" spans="1:10" x14ac:dyDescent="0.25">
      <c r="A20" t="s">
        <v>145</v>
      </c>
      <c r="B20" s="3" t="s">
        <v>50</v>
      </c>
      <c r="C20" t="s">
        <v>19</v>
      </c>
      <c r="D20" s="3" t="s">
        <v>10</v>
      </c>
      <c r="E20" s="3">
        <v>7</v>
      </c>
      <c r="J20">
        <f>SUM(Table153043[[#This Row],[BLACK HILL]:[PORT ELLIOT]])</f>
        <v>7</v>
      </c>
    </row>
    <row r="21" spans="1:10" x14ac:dyDescent="0.25">
      <c r="A21" t="s">
        <v>297</v>
      </c>
      <c r="B21" s="3" t="s">
        <v>50</v>
      </c>
      <c r="C21" t="s">
        <v>19</v>
      </c>
      <c r="D21" s="3" t="s">
        <v>10</v>
      </c>
      <c r="G21" s="3">
        <v>7</v>
      </c>
      <c r="J21">
        <f>SUM(Table153043[[#This Row],[BLACK HILL]:[PORT ELLIOT]])</f>
        <v>7</v>
      </c>
    </row>
    <row r="22" spans="1:10" x14ac:dyDescent="0.25">
      <c r="A22" t="s">
        <v>99</v>
      </c>
      <c r="B22" s="3" t="s">
        <v>50</v>
      </c>
      <c r="C22" t="s">
        <v>19</v>
      </c>
      <c r="D22" s="3" t="s">
        <v>10</v>
      </c>
      <c r="F22" s="3">
        <v>7</v>
      </c>
      <c r="J22">
        <f>SUM(Table153043[[#This Row],[BLACK HILL]:[PORT ELLIOT]])</f>
        <v>7</v>
      </c>
    </row>
    <row r="23" spans="1:10" x14ac:dyDescent="0.25">
      <c r="A23" s="7" t="s">
        <v>2</v>
      </c>
      <c r="B23" s="8" t="s">
        <v>51</v>
      </c>
      <c r="C23" s="8" t="s">
        <v>3</v>
      </c>
      <c r="D23" s="8" t="s">
        <v>4</v>
      </c>
      <c r="E23" s="11" t="s">
        <v>5</v>
      </c>
      <c r="F23" s="11" t="s">
        <v>6</v>
      </c>
      <c r="G23" s="11" t="s">
        <v>7</v>
      </c>
      <c r="H23" s="11" t="s">
        <v>8</v>
      </c>
      <c r="I23" s="11" t="s">
        <v>9</v>
      </c>
      <c r="J23" s="8" t="s">
        <v>20</v>
      </c>
    </row>
    <row r="24" spans="1:10" x14ac:dyDescent="0.25">
      <c r="A24" t="s">
        <v>41</v>
      </c>
      <c r="B24" s="3" t="s">
        <v>50</v>
      </c>
      <c r="C24" t="s">
        <v>17</v>
      </c>
      <c r="D24" s="3" t="s">
        <v>10</v>
      </c>
      <c r="E24" s="3">
        <v>16</v>
      </c>
      <c r="F24" s="3">
        <v>25</v>
      </c>
      <c r="G24" s="3">
        <v>25</v>
      </c>
      <c r="J24">
        <f>SUM(Table15163144[[#This Row],[BLACK HILL]:[PORT ELLIOT]])</f>
        <v>66</v>
      </c>
    </row>
    <row r="25" spans="1:10" x14ac:dyDescent="0.25">
      <c r="A25" t="s">
        <v>40</v>
      </c>
      <c r="B25" s="3" t="s">
        <v>50</v>
      </c>
      <c r="C25" t="s">
        <v>17</v>
      </c>
      <c r="D25" s="3" t="s">
        <v>10</v>
      </c>
      <c r="E25" s="3">
        <v>25</v>
      </c>
      <c r="F25" s="3">
        <v>16</v>
      </c>
      <c r="G25" s="3">
        <v>9</v>
      </c>
      <c r="J25">
        <f>SUM(Table15163144[[#This Row],[BLACK HILL]:[PORT ELLIOT]])</f>
        <v>50</v>
      </c>
    </row>
    <row r="26" spans="1:10" x14ac:dyDescent="0.25">
      <c r="A26" t="s">
        <v>232</v>
      </c>
      <c r="B26" s="3" t="s">
        <v>50</v>
      </c>
      <c r="C26" t="s">
        <v>17</v>
      </c>
      <c r="D26" s="3" t="s">
        <v>10</v>
      </c>
      <c r="F26" s="3">
        <v>12</v>
      </c>
      <c r="G26" s="3">
        <v>12</v>
      </c>
      <c r="J26">
        <f>SUM(Table15163144[[#This Row],[BLACK HILL]:[PORT ELLIOT]])</f>
        <v>24</v>
      </c>
    </row>
    <row r="27" spans="1:10" x14ac:dyDescent="0.25">
      <c r="A27" t="s">
        <v>293</v>
      </c>
      <c r="B27" s="3" t="s">
        <v>50</v>
      </c>
      <c r="C27" t="s">
        <v>17</v>
      </c>
      <c r="D27" s="3" t="s">
        <v>10</v>
      </c>
      <c r="G27" s="3">
        <v>16</v>
      </c>
      <c r="J27">
        <f>SUM(Table15163144[[#This Row],[BLACK HILL]:[PORT ELLIOT]])</f>
        <v>16</v>
      </c>
    </row>
    <row r="28" spans="1:10" x14ac:dyDescent="0.25">
      <c r="A28" t="s">
        <v>42</v>
      </c>
      <c r="B28" s="3" t="s">
        <v>50</v>
      </c>
      <c r="C28" t="s">
        <v>17</v>
      </c>
      <c r="D28" s="3" t="s">
        <v>10</v>
      </c>
      <c r="E28" s="3">
        <v>12</v>
      </c>
      <c r="J28">
        <f>SUM(Table15163144[[#This Row],[BLACK HILL]:[PORT ELLIOT]])</f>
        <v>12</v>
      </c>
    </row>
    <row r="29" spans="1:10" x14ac:dyDescent="0.25">
      <c r="A29" t="s">
        <v>146</v>
      </c>
      <c r="B29" s="3" t="s">
        <v>50</v>
      </c>
      <c r="C29" t="s">
        <v>17</v>
      </c>
      <c r="D29" s="3" t="s">
        <v>10</v>
      </c>
      <c r="E29" s="3">
        <v>9</v>
      </c>
      <c r="J29">
        <f>SUM(Table15163144[[#This Row],[BLACK HILL]:[PORT ELLIOT]])</f>
        <v>9</v>
      </c>
    </row>
    <row r="30" spans="1:10" x14ac:dyDescent="0.25">
      <c r="A30" t="s">
        <v>240</v>
      </c>
      <c r="B30" s="3" t="s">
        <v>50</v>
      </c>
      <c r="C30" t="s">
        <v>17</v>
      </c>
      <c r="D30" s="3" t="s">
        <v>10</v>
      </c>
      <c r="F30" s="3">
        <v>9</v>
      </c>
      <c r="J30">
        <f>SUM(Table15163144[[#This Row],[BLACK HILL]:[PORT ELLIOT]])</f>
        <v>9</v>
      </c>
    </row>
    <row r="31" spans="1:10" x14ac:dyDescent="0.25">
      <c r="A31" t="s">
        <v>147</v>
      </c>
      <c r="B31" s="3" t="s">
        <v>50</v>
      </c>
      <c r="C31" t="s">
        <v>17</v>
      </c>
      <c r="D31" s="3" t="s">
        <v>10</v>
      </c>
      <c r="E31" s="3">
        <v>7</v>
      </c>
      <c r="J31">
        <f>SUM(Table15163144[[#This Row],[BLACK HILL]:[PORT ELLIOT]])</f>
        <v>7</v>
      </c>
    </row>
    <row r="32" spans="1:10" x14ac:dyDescent="0.25">
      <c r="A32" t="s">
        <v>241</v>
      </c>
      <c r="B32" s="3" t="s">
        <v>50</v>
      </c>
      <c r="C32" t="s">
        <v>17</v>
      </c>
      <c r="D32" s="3" t="s">
        <v>10</v>
      </c>
      <c r="F32" s="3">
        <v>7</v>
      </c>
      <c r="J32">
        <f>SUM(Table15163144[[#This Row],[BLACK HILL]:[PORT ELLIOT]])</f>
        <v>7</v>
      </c>
    </row>
    <row r="33" spans="1:10" x14ac:dyDescent="0.25">
      <c r="A33" t="s">
        <v>298</v>
      </c>
      <c r="B33" s="3" t="s">
        <v>50</v>
      </c>
      <c r="C33" t="s">
        <v>17</v>
      </c>
      <c r="D33" s="3" t="s">
        <v>10</v>
      </c>
      <c r="G33" s="3">
        <v>7</v>
      </c>
      <c r="J33">
        <f>SUM(Table15163144[[#This Row],[BLACK HILL]:[PORT ELLIOT]])</f>
        <v>7</v>
      </c>
    </row>
    <row r="34" spans="1:10" x14ac:dyDescent="0.25">
      <c r="A34" s="7" t="s">
        <v>2</v>
      </c>
      <c r="B34" s="8" t="s">
        <v>51</v>
      </c>
      <c r="C34" s="8" t="s">
        <v>3</v>
      </c>
      <c r="D34" s="8" t="s">
        <v>4</v>
      </c>
      <c r="E34" s="11" t="s">
        <v>5</v>
      </c>
      <c r="F34" s="11" t="s">
        <v>6</v>
      </c>
      <c r="G34" s="11" t="s">
        <v>7</v>
      </c>
      <c r="H34" s="11" t="s">
        <v>8</v>
      </c>
      <c r="I34" s="11" t="s">
        <v>9</v>
      </c>
      <c r="J34" s="8" t="s">
        <v>20</v>
      </c>
    </row>
    <row r="35" spans="1:10" x14ac:dyDescent="0.25">
      <c r="A35" t="s">
        <v>39</v>
      </c>
      <c r="B35" s="3" t="s">
        <v>50</v>
      </c>
      <c r="C35" t="s">
        <v>18</v>
      </c>
      <c r="D35" s="3" t="s">
        <v>10</v>
      </c>
      <c r="E35" s="3">
        <v>25</v>
      </c>
      <c r="G35" s="3">
        <v>25</v>
      </c>
      <c r="J35">
        <f>SUM(Table15173245[[#This Row],[BLACK HILL]:[PORT ELLIOT]])</f>
        <v>50</v>
      </c>
    </row>
    <row r="36" spans="1:10" x14ac:dyDescent="0.25">
      <c r="A36" t="s">
        <v>149</v>
      </c>
      <c r="B36" s="3" t="s">
        <v>50</v>
      </c>
      <c r="C36" t="s">
        <v>18</v>
      </c>
      <c r="D36" s="3" t="s">
        <v>10</v>
      </c>
      <c r="E36" s="3">
        <v>12</v>
      </c>
      <c r="F36" s="3">
        <v>25</v>
      </c>
      <c r="J36">
        <f>SUM(Table15173245[[#This Row],[BLACK HILL]:[PORT ELLIOT]])</f>
        <v>37</v>
      </c>
    </row>
    <row r="37" spans="1:10" x14ac:dyDescent="0.25">
      <c r="A37" t="s">
        <v>151</v>
      </c>
      <c r="B37" s="3" t="s">
        <v>50</v>
      </c>
      <c r="C37" t="s">
        <v>18</v>
      </c>
      <c r="D37" s="3" t="s">
        <v>10</v>
      </c>
      <c r="E37" s="3">
        <v>7</v>
      </c>
      <c r="F37" s="3">
        <v>16</v>
      </c>
      <c r="G37" s="3">
        <v>9</v>
      </c>
      <c r="J37">
        <f>SUM(Table15173245[[#This Row],[BLACK HILL]:[PORT ELLIOT]])</f>
        <v>32</v>
      </c>
    </row>
    <row r="38" spans="1:10" x14ac:dyDescent="0.25">
      <c r="A38" t="s">
        <v>148</v>
      </c>
      <c r="B38" s="3" t="s">
        <v>50</v>
      </c>
      <c r="C38" t="s">
        <v>18</v>
      </c>
      <c r="D38" s="3" t="s">
        <v>10</v>
      </c>
      <c r="E38" s="3">
        <v>16</v>
      </c>
      <c r="G38" s="3">
        <v>12</v>
      </c>
      <c r="J38">
        <f>SUM(Table15173245[[#This Row],[BLACK HILL]:[PORT ELLIOT]])</f>
        <v>28</v>
      </c>
    </row>
    <row r="39" spans="1:10" x14ac:dyDescent="0.25">
      <c r="A39" t="s">
        <v>150</v>
      </c>
      <c r="B39" s="3" t="s">
        <v>50</v>
      </c>
      <c r="C39" t="s">
        <v>18</v>
      </c>
      <c r="D39" s="3" t="s">
        <v>10</v>
      </c>
      <c r="E39" s="3">
        <v>9</v>
      </c>
      <c r="F39" s="3">
        <v>12</v>
      </c>
      <c r="J39">
        <f>SUM(Table15173245[[#This Row],[BLACK HILL]:[PORT ELLIOT]])</f>
        <v>21</v>
      </c>
    </row>
    <row r="40" spans="1:10" x14ac:dyDescent="0.25">
      <c r="A40" t="s">
        <v>299</v>
      </c>
      <c r="B40" s="3" t="s">
        <v>50</v>
      </c>
      <c r="C40" t="s">
        <v>18</v>
      </c>
      <c r="D40" s="3" t="s">
        <v>10</v>
      </c>
      <c r="G40" s="3">
        <v>16</v>
      </c>
      <c r="J40">
        <f>SUM(Table15173245[[#This Row],[BLACK HILL]:[PORT ELLIOT]])</f>
        <v>16</v>
      </c>
    </row>
    <row r="41" spans="1:10" x14ac:dyDescent="0.25">
      <c r="A41" t="s">
        <v>243</v>
      </c>
      <c r="B41" s="3" t="s">
        <v>50</v>
      </c>
      <c r="C41" t="s">
        <v>18</v>
      </c>
      <c r="D41" s="3" t="s">
        <v>10</v>
      </c>
      <c r="F41" s="3">
        <v>9</v>
      </c>
      <c r="J41">
        <f>SUM(Table15173245[[#This Row],[BLACK HILL]:[PORT ELLIOT]])</f>
        <v>9</v>
      </c>
    </row>
    <row r="42" spans="1:10" x14ac:dyDescent="0.25">
      <c r="A42" t="s">
        <v>300</v>
      </c>
      <c r="B42" s="3" t="s">
        <v>50</v>
      </c>
      <c r="C42" t="s">
        <v>18</v>
      </c>
      <c r="D42" s="3" t="s">
        <v>10</v>
      </c>
      <c r="G42" s="3">
        <v>7</v>
      </c>
      <c r="J42">
        <f>SUM(Table15173245[[#This Row],[BLACK HILL]:[PORT ELLIOT]])</f>
        <v>7</v>
      </c>
    </row>
    <row r="43" spans="1:10" x14ac:dyDescent="0.25">
      <c r="A43" t="s">
        <v>244</v>
      </c>
      <c r="B43" s="3" t="s">
        <v>50</v>
      </c>
      <c r="C43" t="s">
        <v>18</v>
      </c>
      <c r="D43" s="3" t="s">
        <v>10</v>
      </c>
      <c r="F43" s="3">
        <v>7</v>
      </c>
      <c r="J43">
        <f>SUM(Table15173245[[#This Row],[BLACK HILL]:[PORT ELLIOT]])</f>
        <v>7</v>
      </c>
    </row>
    <row r="44" spans="1:10" x14ac:dyDescent="0.25">
      <c r="A44" s="7" t="s">
        <v>2</v>
      </c>
      <c r="B44" s="8" t="s">
        <v>51</v>
      </c>
      <c r="C44" s="8" t="s">
        <v>3</v>
      </c>
      <c r="D44" s="8" t="s">
        <v>4</v>
      </c>
      <c r="E44" s="11" t="s">
        <v>5</v>
      </c>
      <c r="F44" s="11" t="s">
        <v>6</v>
      </c>
      <c r="G44" s="11" t="s">
        <v>7</v>
      </c>
      <c r="H44" s="11" t="s">
        <v>8</v>
      </c>
      <c r="I44" s="11" t="s">
        <v>9</v>
      </c>
      <c r="J44" s="8" t="s">
        <v>20</v>
      </c>
    </row>
    <row r="45" spans="1:10" x14ac:dyDescent="0.25">
      <c r="A45" t="s">
        <v>153</v>
      </c>
      <c r="B45" s="3" t="s">
        <v>50</v>
      </c>
      <c r="C45" t="s">
        <v>33</v>
      </c>
      <c r="D45" s="3" t="s">
        <v>10</v>
      </c>
      <c r="E45" s="3">
        <v>16</v>
      </c>
      <c r="F45" s="3">
        <v>16</v>
      </c>
      <c r="G45" s="3">
        <v>7</v>
      </c>
      <c r="J45">
        <f>SUM(Table15193346[[#This Row],[BLACK HILL]:[PORT ELLIOT]])</f>
        <v>39</v>
      </c>
    </row>
    <row r="46" spans="1:10" x14ac:dyDescent="0.25">
      <c r="A46" t="s">
        <v>152</v>
      </c>
      <c r="B46" s="3" t="s">
        <v>50</v>
      </c>
      <c r="C46" t="s">
        <v>33</v>
      </c>
      <c r="D46" s="3" t="s">
        <v>10</v>
      </c>
      <c r="E46" s="3">
        <v>25</v>
      </c>
      <c r="J46">
        <f>SUM(Table15193346[[#This Row],[BLACK HILL]:[PORT ELLIOT]])</f>
        <v>25</v>
      </c>
    </row>
    <row r="47" spans="1:10" x14ac:dyDescent="0.25">
      <c r="A47" t="s">
        <v>247</v>
      </c>
      <c r="B47" s="3" t="s">
        <v>50</v>
      </c>
      <c r="C47" t="s">
        <v>33</v>
      </c>
      <c r="D47" s="3" t="s">
        <v>10</v>
      </c>
      <c r="F47" s="3">
        <v>25</v>
      </c>
      <c r="J47">
        <f>SUM(Table15193346[[#This Row],[BLACK HILL]:[PORT ELLIOT]])</f>
        <v>25</v>
      </c>
    </row>
    <row r="48" spans="1:10" x14ac:dyDescent="0.25">
      <c r="A48" t="s">
        <v>301</v>
      </c>
      <c r="B48" s="3" t="s">
        <v>50</v>
      </c>
      <c r="C48" t="s">
        <v>33</v>
      </c>
      <c r="D48" s="3" t="s">
        <v>10</v>
      </c>
      <c r="G48" s="3">
        <v>25</v>
      </c>
      <c r="J48">
        <f>SUM(Table15193346[[#This Row],[BLACK HILL]:[PORT ELLIOT]])</f>
        <v>25</v>
      </c>
    </row>
    <row r="49" spans="1:10" x14ac:dyDescent="0.25">
      <c r="A49" t="s">
        <v>302</v>
      </c>
      <c r="B49" s="3" t="s">
        <v>50</v>
      </c>
      <c r="C49" t="s">
        <v>33</v>
      </c>
      <c r="D49" s="3" t="s">
        <v>10</v>
      </c>
      <c r="G49" s="3">
        <v>16</v>
      </c>
      <c r="J49">
        <f>SUM(Table15193346[[#This Row],[BLACK HILL]:[PORT ELLIOT]])</f>
        <v>16</v>
      </c>
    </row>
    <row r="50" spans="1:10" x14ac:dyDescent="0.25">
      <c r="A50" t="s">
        <v>154</v>
      </c>
      <c r="B50" s="3" t="s">
        <v>50</v>
      </c>
      <c r="C50" t="s">
        <v>33</v>
      </c>
      <c r="D50" s="3" t="s">
        <v>10</v>
      </c>
      <c r="E50" s="3">
        <v>12</v>
      </c>
      <c r="J50">
        <f>SUM(Table15193346[[#This Row],[BLACK HILL]:[PORT ELLIOT]])</f>
        <v>12</v>
      </c>
    </row>
    <row r="51" spans="1:10" x14ac:dyDescent="0.25">
      <c r="A51" t="s">
        <v>248</v>
      </c>
      <c r="B51" s="3" t="s">
        <v>50</v>
      </c>
      <c r="C51" t="s">
        <v>33</v>
      </c>
      <c r="D51" s="3" t="s">
        <v>10</v>
      </c>
      <c r="F51" s="3">
        <v>12</v>
      </c>
      <c r="J51">
        <f>SUM(Table15193346[[#This Row],[BLACK HILL]:[PORT ELLIOT]])</f>
        <v>12</v>
      </c>
    </row>
    <row r="52" spans="1:10" x14ac:dyDescent="0.25">
      <c r="A52" t="s">
        <v>303</v>
      </c>
      <c r="B52" s="3" t="s">
        <v>50</v>
      </c>
      <c r="C52" t="s">
        <v>33</v>
      </c>
      <c r="D52" s="3" t="s">
        <v>10</v>
      </c>
      <c r="G52" s="3">
        <v>12</v>
      </c>
      <c r="J52">
        <f>SUM(Table15193346[[#This Row],[BLACK HILL]:[PORT ELLIOT]])</f>
        <v>12</v>
      </c>
    </row>
    <row r="53" spans="1:10" x14ac:dyDescent="0.25">
      <c r="A53" t="s">
        <v>155</v>
      </c>
      <c r="B53" s="3" t="s">
        <v>50</v>
      </c>
      <c r="C53" t="s">
        <v>33</v>
      </c>
      <c r="D53" s="3" t="s">
        <v>10</v>
      </c>
      <c r="E53" s="3">
        <v>9</v>
      </c>
      <c r="J53">
        <f>SUM(Table15193346[[#This Row],[BLACK HILL]:[PORT ELLIOT]])</f>
        <v>9</v>
      </c>
    </row>
    <row r="54" spans="1:10" x14ac:dyDescent="0.25">
      <c r="A54" t="s">
        <v>304</v>
      </c>
      <c r="B54" s="3" t="s">
        <v>50</v>
      </c>
      <c r="C54" t="s">
        <v>33</v>
      </c>
      <c r="D54" s="3" t="s">
        <v>10</v>
      </c>
      <c r="G54" s="3">
        <v>9</v>
      </c>
      <c r="J54">
        <f>SUM(Table15193346[[#This Row],[BLACK HILL]:[PORT ELLIOT]])</f>
        <v>9</v>
      </c>
    </row>
    <row r="55" spans="1:10" x14ac:dyDescent="0.25">
      <c r="A55" t="s">
        <v>249</v>
      </c>
      <c r="B55" s="3" t="s">
        <v>50</v>
      </c>
      <c r="C55" t="s">
        <v>33</v>
      </c>
      <c r="D55" s="3" t="s">
        <v>10</v>
      </c>
      <c r="F55" s="3">
        <v>9</v>
      </c>
      <c r="J55">
        <f>SUM(Table15193346[[#This Row],[BLACK HILL]:[PORT ELLIOT]])</f>
        <v>9</v>
      </c>
    </row>
    <row r="56" spans="1:10" x14ac:dyDescent="0.25">
      <c r="A56" t="s">
        <v>156</v>
      </c>
      <c r="B56" s="3" t="s">
        <v>50</v>
      </c>
      <c r="C56" t="s">
        <v>33</v>
      </c>
      <c r="D56" s="3" t="s">
        <v>10</v>
      </c>
      <c r="E56" s="3">
        <v>7</v>
      </c>
      <c r="J56">
        <f>SUM(Table15193346[[#This Row],[BLACK HILL]:[PORT ELLIOT]])</f>
        <v>7</v>
      </c>
    </row>
    <row r="57" spans="1:10" x14ac:dyDescent="0.25">
      <c r="A57" t="s">
        <v>250</v>
      </c>
      <c r="B57" s="3" t="s">
        <v>50</v>
      </c>
      <c r="C57" t="s">
        <v>33</v>
      </c>
      <c r="D57" s="3" t="s">
        <v>10</v>
      </c>
      <c r="F57" s="3">
        <v>7</v>
      </c>
      <c r="J57">
        <f>SUM(Table15193346[[#This Row],[BLACK HILL]:[PORT ELLIOT]])</f>
        <v>7</v>
      </c>
    </row>
    <row r="58" spans="1:10" x14ac:dyDescent="0.25">
      <c r="A58" s="7" t="s">
        <v>2</v>
      </c>
      <c r="B58" s="8" t="s">
        <v>51</v>
      </c>
      <c r="C58" s="8" t="s">
        <v>3</v>
      </c>
      <c r="D58" s="8" t="s">
        <v>4</v>
      </c>
      <c r="E58" s="11" t="s">
        <v>5</v>
      </c>
      <c r="F58" s="11" t="s">
        <v>6</v>
      </c>
      <c r="G58" s="11" t="s">
        <v>7</v>
      </c>
      <c r="H58" s="11" t="s">
        <v>8</v>
      </c>
      <c r="I58" s="11" t="s">
        <v>9</v>
      </c>
      <c r="J58" s="8" t="s">
        <v>20</v>
      </c>
    </row>
    <row r="59" spans="1:10" x14ac:dyDescent="0.25">
      <c r="A59" t="s">
        <v>157</v>
      </c>
      <c r="B59" s="3" t="s">
        <v>50</v>
      </c>
      <c r="C59" t="s">
        <v>74</v>
      </c>
      <c r="D59" s="3" t="s">
        <v>10</v>
      </c>
      <c r="E59" s="3">
        <v>25</v>
      </c>
      <c r="F59" s="3">
        <v>25</v>
      </c>
      <c r="G59" s="3">
        <v>25</v>
      </c>
      <c r="J59" s="12">
        <f>SUM(Table15203447[[#This Row],[BLACK HILL]:[PORT ELLIOT]])</f>
        <v>75</v>
      </c>
    </row>
    <row r="60" spans="1:10" x14ac:dyDescent="0.25">
      <c r="A60" t="s">
        <v>158</v>
      </c>
      <c r="B60" s="3" t="s">
        <v>50</v>
      </c>
      <c r="C60" t="s">
        <v>74</v>
      </c>
      <c r="D60" s="3" t="s">
        <v>10</v>
      </c>
      <c r="E60" s="3">
        <v>16</v>
      </c>
      <c r="F60" s="3">
        <v>16</v>
      </c>
      <c r="G60" s="3">
        <v>12</v>
      </c>
      <c r="J60">
        <f>SUM(Table15203447[[#This Row],[BLACK HILL]:[PORT ELLIOT]])</f>
        <v>44</v>
      </c>
    </row>
    <row r="61" spans="1:10" x14ac:dyDescent="0.25">
      <c r="A61" t="s">
        <v>159</v>
      </c>
      <c r="B61" s="3" t="s">
        <v>50</v>
      </c>
      <c r="C61" t="s">
        <v>74</v>
      </c>
      <c r="D61" s="3" t="s">
        <v>10</v>
      </c>
      <c r="E61" s="3">
        <v>12</v>
      </c>
      <c r="F61" s="3">
        <v>7</v>
      </c>
      <c r="G61" s="3">
        <v>9</v>
      </c>
      <c r="J61">
        <f>SUM(Table15203447[[#This Row],[BLACK HILL]:[PORT ELLIOT]])</f>
        <v>28</v>
      </c>
    </row>
    <row r="62" spans="1:10" x14ac:dyDescent="0.25">
      <c r="A62" t="s">
        <v>305</v>
      </c>
      <c r="B62" s="3" t="s">
        <v>50</v>
      </c>
      <c r="C62" t="s">
        <v>74</v>
      </c>
      <c r="D62" s="3" t="s">
        <v>10</v>
      </c>
      <c r="G62" s="3">
        <v>16</v>
      </c>
      <c r="J62">
        <f>SUM(Table15203447[[#This Row],[BLACK HILL]:[PORT ELLIOT]])</f>
        <v>16</v>
      </c>
    </row>
    <row r="63" spans="1:10" x14ac:dyDescent="0.25">
      <c r="A63" t="s">
        <v>161</v>
      </c>
      <c r="B63" s="3" t="s">
        <v>50</v>
      </c>
      <c r="C63" t="s">
        <v>74</v>
      </c>
      <c r="D63" s="3" t="s">
        <v>10</v>
      </c>
      <c r="E63" s="3">
        <v>7</v>
      </c>
      <c r="G63" s="3">
        <v>7</v>
      </c>
      <c r="J63">
        <f>SUM(Table15203447[[#This Row],[BLACK HILL]:[PORT ELLIOT]])</f>
        <v>14</v>
      </c>
    </row>
    <row r="64" spans="1:10" x14ac:dyDescent="0.25">
      <c r="A64" t="s">
        <v>253</v>
      </c>
      <c r="B64" s="3" t="s">
        <v>50</v>
      </c>
      <c r="C64" t="s">
        <v>74</v>
      </c>
      <c r="D64" s="3" t="s">
        <v>10</v>
      </c>
      <c r="F64" s="3">
        <v>12</v>
      </c>
      <c r="J64">
        <f>SUM(Table15203447[[#This Row],[BLACK HILL]:[PORT ELLIOT]])</f>
        <v>12</v>
      </c>
    </row>
    <row r="65" spans="1:10" x14ac:dyDescent="0.25">
      <c r="A65" t="s">
        <v>254</v>
      </c>
      <c r="B65" s="3" t="s">
        <v>50</v>
      </c>
      <c r="C65" t="s">
        <v>74</v>
      </c>
      <c r="D65" s="3" t="s">
        <v>10</v>
      </c>
      <c r="F65" s="3">
        <v>9</v>
      </c>
      <c r="J65">
        <f>SUM(Table15203447[[#This Row],[BLACK HILL]:[PORT ELLIOT]])</f>
        <v>9</v>
      </c>
    </row>
    <row r="66" spans="1:10" x14ac:dyDescent="0.25">
      <c r="A66" t="s">
        <v>160</v>
      </c>
      <c r="B66" s="3" t="s">
        <v>50</v>
      </c>
      <c r="C66" t="s">
        <v>74</v>
      </c>
      <c r="D66" s="3" t="s">
        <v>10</v>
      </c>
      <c r="E66" s="3">
        <v>9</v>
      </c>
      <c r="J66">
        <f>SUM(Table15203447[[#This Row],[BLACK HILL]:[PORT ELLIOT]])</f>
        <v>9</v>
      </c>
    </row>
    <row r="67" spans="1:10" ht="18.75" x14ac:dyDescent="0.3">
      <c r="A67" s="16" t="s">
        <v>11</v>
      </c>
      <c r="B67" s="16"/>
      <c r="C67" s="16"/>
      <c r="D67" s="16"/>
      <c r="E67" s="16"/>
      <c r="F67" s="16"/>
      <c r="G67" s="16"/>
      <c r="H67" s="16"/>
      <c r="I67" s="16"/>
      <c r="J67" s="16"/>
    </row>
    <row r="68" spans="1:10" x14ac:dyDescent="0.25">
      <c r="A68" s="9" t="s">
        <v>2</v>
      </c>
      <c r="B68" s="10" t="s">
        <v>51</v>
      </c>
      <c r="C68" s="10" t="s">
        <v>3</v>
      </c>
      <c r="D68" s="10" t="s">
        <v>4</v>
      </c>
      <c r="E68" s="13" t="s">
        <v>5</v>
      </c>
      <c r="F68" s="13" t="s">
        <v>6</v>
      </c>
      <c r="G68" s="13" t="s">
        <v>7</v>
      </c>
      <c r="H68" s="13" t="s">
        <v>8</v>
      </c>
      <c r="I68" s="13" t="s">
        <v>9</v>
      </c>
      <c r="J68" s="10" t="s">
        <v>20</v>
      </c>
    </row>
    <row r="69" spans="1:10" x14ac:dyDescent="0.25">
      <c r="A69" t="s">
        <v>163</v>
      </c>
      <c r="B69" s="3" t="s">
        <v>50</v>
      </c>
      <c r="C69" t="s">
        <v>44</v>
      </c>
      <c r="D69" s="3" t="s">
        <v>11</v>
      </c>
      <c r="E69" s="3">
        <v>12</v>
      </c>
      <c r="F69" s="3">
        <v>16</v>
      </c>
      <c r="G69" s="3">
        <v>25</v>
      </c>
      <c r="J69">
        <f>SUM(Table292942[[#This Row],[BLACK HILL]:[PORT ELLIOT]])</f>
        <v>53</v>
      </c>
    </row>
    <row r="70" spans="1:10" x14ac:dyDescent="0.25">
      <c r="A70" t="s">
        <v>164</v>
      </c>
      <c r="B70" s="3" t="s">
        <v>50</v>
      </c>
      <c r="C70" t="s">
        <v>44</v>
      </c>
      <c r="D70" s="3" t="s">
        <v>11</v>
      </c>
      <c r="E70" s="3">
        <v>9</v>
      </c>
      <c r="F70" s="3">
        <v>9</v>
      </c>
      <c r="G70" s="3">
        <v>16</v>
      </c>
      <c r="J70">
        <f>SUM(Table292942[[#This Row],[BLACK HILL]:[PORT ELLIOT]])</f>
        <v>34</v>
      </c>
    </row>
    <row r="71" spans="1:10" x14ac:dyDescent="0.25">
      <c r="A71" t="s">
        <v>162</v>
      </c>
      <c r="B71" s="3" t="s">
        <v>50</v>
      </c>
      <c r="C71" t="s">
        <v>44</v>
      </c>
      <c r="D71" s="3" t="s">
        <v>11</v>
      </c>
      <c r="E71" s="3">
        <v>16</v>
      </c>
      <c r="F71" s="3">
        <v>12</v>
      </c>
      <c r="J71">
        <f>SUM(Table292942[[#This Row],[BLACK HILL]:[PORT ELLIOT]])</f>
        <v>28</v>
      </c>
    </row>
    <row r="72" spans="1:10" x14ac:dyDescent="0.25">
      <c r="A72" t="s">
        <v>46</v>
      </c>
      <c r="B72" s="3" t="s">
        <v>50</v>
      </c>
      <c r="C72" t="s">
        <v>44</v>
      </c>
      <c r="D72" s="3" t="s">
        <v>11</v>
      </c>
      <c r="E72" s="3">
        <v>25</v>
      </c>
      <c r="J72">
        <f>SUM(Table292942[[#This Row],[BLACK HILL]:[PORT ELLIOT]])</f>
        <v>25</v>
      </c>
    </row>
    <row r="73" spans="1:10" x14ac:dyDescent="0.25">
      <c r="A73" t="s">
        <v>233</v>
      </c>
      <c r="B73" s="3" t="s">
        <v>50</v>
      </c>
      <c r="C73" t="s">
        <v>44</v>
      </c>
      <c r="D73" s="3" t="s">
        <v>11</v>
      </c>
      <c r="F73" s="3">
        <v>25</v>
      </c>
      <c r="J73">
        <f>SUM(Table292942[[#This Row],[BLACK HILL]:[PORT ELLIOT]])</f>
        <v>25</v>
      </c>
    </row>
    <row r="74" spans="1:10" x14ac:dyDescent="0.25">
      <c r="A74" t="s">
        <v>165</v>
      </c>
      <c r="B74" s="3" t="s">
        <v>50</v>
      </c>
      <c r="C74" t="s">
        <v>44</v>
      </c>
      <c r="D74" s="3" t="s">
        <v>11</v>
      </c>
      <c r="E74" s="3">
        <v>7</v>
      </c>
      <c r="F74" s="3">
        <v>7</v>
      </c>
      <c r="J74">
        <f>SUM(Table292942[[#This Row],[BLACK HILL]:[PORT ELLIOT]])</f>
        <v>14</v>
      </c>
    </row>
    <row r="75" spans="1:10" x14ac:dyDescent="0.25">
      <c r="A75" t="s">
        <v>306</v>
      </c>
      <c r="B75" s="3" t="s">
        <v>50</v>
      </c>
      <c r="C75" t="s">
        <v>44</v>
      </c>
      <c r="D75" s="3" t="s">
        <v>11</v>
      </c>
      <c r="G75" s="3">
        <v>12</v>
      </c>
      <c r="J75">
        <f>SUM(Table292942[[#This Row],[BLACK HILL]:[PORT ELLIOT]])</f>
        <v>12</v>
      </c>
    </row>
    <row r="76" spans="1:10" x14ac:dyDescent="0.25">
      <c r="A76" t="s">
        <v>307</v>
      </c>
      <c r="B76" s="3" t="s">
        <v>50</v>
      </c>
      <c r="C76" t="s">
        <v>44</v>
      </c>
      <c r="D76" s="3" t="s">
        <v>11</v>
      </c>
      <c r="G76" s="3">
        <v>9</v>
      </c>
      <c r="J76">
        <f>SUM(Table292942[[#This Row],[BLACK HILL]:[PORT ELLIOT]])</f>
        <v>9</v>
      </c>
    </row>
    <row r="77" spans="1:10" x14ac:dyDescent="0.25">
      <c r="A77" t="s">
        <v>308</v>
      </c>
      <c r="B77" s="3" t="s">
        <v>50</v>
      </c>
      <c r="C77" t="s">
        <v>44</v>
      </c>
      <c r="D77" s="3" t="s">
        <v>11</v>
      </c>
      <c r="G77" s="3">
        <v>7</v>
      </c>
      <c r="J77">
        <f>SUM(Table292942[[#This Row],[BLACK HILL]:[PORT ELLIOT]])</f>
        <v>7</v>
      </c>
    </row>
    <row r="78" spans="1:10" x14ac:dyDescent="0.25">
      <c r="A78" s="9" t="s">
        <v>2</v>
      </c>
      <c r="B78" s="10" t="s">
        <v>51</v>
      </c>
      <c r="C78" s="10" t="s">
        <v>3</v>
      </c>
      <c r="D78" s="10" t="s">
        <v>4</v>
      </c>
      <c r="E78" s="13" t="s">
        <v>5</v>
      </c>
      <c r="F78" s="13" t="s">
        <v>6</v>
      </c>
      <c r="G78" s="13" t="s">
        <v>7</v>
      </c>
      <c r="H78" s="13" t="s">
        <v>8</v>
      </c>
      <c r="I78" s="13" t="s">
        <v>9</v>
      </c>
      <c r="J78" s="10" t="s">
        <v>20</v>
      </c>
    </row>
    <row r="79" spans="1:10" x14ac:dyDescent="0.25">
      <c r="A79" t="s">
        <v>47</v>
      </c>
      <c r="B79" s="3" t="s">
        <v>50</v>
      </c>
      <c r="C79" t="s">
        <v>19</v>
      </c>
      <c r="D79" s="3" t="s">
        <v>11</v>
      </c>
      <c r="E79" s="3">
        <v>25</v>
      </c>
      <c r="F79" s="3">
        <v>25</v>
      </c>
      <c r="G79" s="3">
        <v>16</v>
      </c>
      <c r="J79">
        <f>SUM(Table15233548[[#This Row],[BLACK HILL]:[PORT ELLIOT]])</f>
        <v>66</v>
      </c>
    </row>
    <row r="80" spans="1:10" x14ac:dyDescent="0.25">
      <c r="A80" t="s">
        <v>167</v>
      </c>
      <c r="B80" s="3" t="s">
        <v>50</v>
      </c>
      <c r="C80" t="s">
        <v>19</v>
      </c>
      <c r="D80" s="3" t="s">
        <v>11</v>
      </c>
      <c r="E80" s="3">
        <v>12</v>
      </c>
      <c r="F80" s="3">
        <v>12</v>
      </c>
      <c r="G80" s="3">
        <v>9</v>
      </c>
      <c r="J80">
        <f>SUM(Table15233548[[#This Row],[BLACK HILL]:[PORT ELLIOT]])</f>
        <v>33</v>
      </c>
    </row>
    <row r="81" spans="1:10" x14ac:dyDescent="0.25">
      <c r="A81" t="s">
        <v>294</v>
      </c>
      <c r="B81" s="3" t="s">
        <v>50</v>
      </c>
      <c r="C81" t="s">
        <v>19</v>
      </c>
      <c r="D81" s="3" t="s">
        <v>11</v>
      </c>
      <c r="G81" s="3">
        <v>25</v>
      </c>
      <c r="J81">
        <f>SUM(Table15233548[[#This Row],[BLACK HILL]:[PORT ELLIOT]])</f>
        <v>25</v>
      </c>
    </row>
    <row r="82" spans="1:10" x14ac:dyDescent="0.25">
      <c r="A82" t="s">
        <v>166</v>
      </c>
      <c r="B82" s="3" t="s">
        <v>50</v>
      </c>
      <c r="C82" t="s">
        <v>19</v>
      </c>
      <c r="D82" s="3" t="s">
        <v>11</v>
      </c>
      <c r="E82" s="3">
        <v>16</v>
      </c>
      <c r="J82">
        <f>SUM(Table15233548[[#This Row],[BLACK HILL]:[PORT ELLIOT]])</f>
        <v>16</v>
      </c>
    </row>
    <row r="83" spans="1:10" x14ac:dyDescent="0.25">
      <c r="A83" t="s">
        <v>238</v>
      </c>
      <c r="B83" s="3" t="s">
        <v>50</v>
      </c>
      <c r="C83" t="s">
        <v>19</v>
      </c>
      <c r="D83" s="3" t="s">
        <v>11</v>
      </c>
      <c r="F83" s="3">
        <v>16</v>
      </c>
      <c r="J83">
        <f>SUM(Table15233548[[#This Row],[BLACK HILL]:[PORT ELLIOT]])</f>
        <v>16</v>
      </c>
    </row>
    <row r="84" spans="1:10" x14ac:dyDescent="0.25">
      <c r="A84" t="s">
        <v>309</v>
      </c>
      <c r="B84" s="3" t="s">
        <v>50</v>
      </c>
      <c r="C84" t="s">
        <v>19</v>
      </c>
      <c r="D84" s="3" t="s">
        <v>11</v>
      </c>
      <c r="G84" s="3">
        <v>12</v>
      </c>
      <c r="J84">
        <f>SUM(Table15233548[[#This Row],[BLACK HILL]:[PORT ELLIOT]])</f>
        <v>12</v>
      </c>
    </row>
    <row r="85" spans="1:10" x14ac:dyDescent="0.25">
      <c r="A85" t="s">
        <v>239</v>
      </c>
      <c r="B85" s="3" t="s">
        <v>50</v>
      </c>
      <c r="C85" t="s">
        <v>19</v>
      </c>
      <c r="D85" s="3" t="s">
        <v>11</v>
      </c>
      <c r="F85" s="3">
        <v>9</v>
      </c>
      <c r="J85">
        <f>SUM(Table15233548[[#This Row],[BLACK HILL]:[PORT ELLIOT]])</f>
        <v>9</v>
      </c>
    </row>
    <row r="86" spans="1:10" x14ac:dyDescent="0.25">
      <c r="A86" t="s">
        <v>310</v>
      </c>
      <c r="B86" s="3" t="s">
        <v>50</v>
      </c>
      <c r="C86" t="s">
        <v>19</v>
      </c>
      <c r="D86" s="3" t="s">
        <v>11</v>
      </c>
      <c r="G86" s="3">
        <v>7</v>
      </c>
      <c r="J86">
        <f>SUM(Table15233548[[#This Row],[BLACK HILL]:[PORT ELLIOT]])</f>
        <v>7</v>
      </c>
    </row>
    <row r="87" spans="1:10" x14ac:dyDescent="0.25">
      <c r="A87" s="9" t="s">
        <v>2</v>
      </c>
      <c r="B87" s="10" t="s">
        <v>51</v>
      </c>
      <c r="C87" s="10" t="s">
        <v>3</v>
      </c>
      <c r="D87" s="10" t="s">
        <v>4</v>
      </c>
      <c r="E87" s="13" t="s">
        <v>5</v>
      </c>
      <c r="F87" s="13" t="s">
        <v>6</v>
      </c>
      <c r="G87" s="13" t="s">
        <v>7</v>
      </c>
      <c r="H87" s="13" t="s">
        <v>8</v>
      </c>
      <c r="I87" s="13" t="s">
        <v>9</v>
      </c>
      <c r="J87" s="10" t="s">
        <v>20</v>
      </c>
    </row>
    <row r="88" spans="1:10" x14ac:dyDescent="0.25">
      <c r="A88" t="s">
        <v>45</v>
      </c>
      <c r="B88" s="3" t="s">
        <v>50</v>
      </c>
      <c r="C88" t="s">
        <v>17</v>
      </c>
      <c r="D88" s="3" t="s">
        <v>11</v>
      </c>
      <c r="E88" s="3">
        <v>25</v>
      </c>
      <c r="F88" s="3">
        <v>25</v>
      </c>
      <c r="G88" s="3">
        <v>25</v>
      </c>
      <c r="J88">
        <f>SUM(Table1516243649[[#This Row],[BLACK HILL]:[PORT ELLIOT]])</f>
        <v>75</v>
      </c>
    </row>
    <row r="89" spans="1:10" x14ac:dyDescent="0.25">
      <c r="A89" t="s">
        <v>168</v>
      </c>
      <c r="B89" s="3" t="s">
        <v>50</v>
      </c>
      <c r="C89" t="s">
        <v>17</v>
      </c>
      <c r="D89" s="3" t="s">
        <v>11</v>
      </c>
      <c r="E89" s="3">
        <v>16</v>
      </c>
      <c r="F89" s="3">
        <v>12</v>
      </c>
      <c r="G89" s="3">
        <v>7</v>
      </c>
      <c r="J89">
        <f>SUM(Table1516243649[[#This Row],[BLACK HILL]:[PORT ELLIOT]])</f>
        <v>35</v>
      </c>
    </row>
    <row r="90" spans="1:10" x14ac:dyDescent="0.25">
      <c r="A90" t="s">
        <v>242</v>
      </c>
      <c r="B90" s="3" t="s">
        <v>50</v>
      </c>
      <c r="C90" t="s">
        <v>17</v>
      </c>
      <c r="D90" s="3" t="s">
        <v>11</v>
      </c>
      <c r="F90" s="3">
        <v>16</v>
      </c>
      <c r="G90" s="3">
        <v>9</v>
      </c>
      <c r="J90">
        <f>SUM(Table1516243649[[#This Row],[BLACK HILL]:[PORT ELLIOT]])</f>
        <v>25</v>
      </c>
    </row>
    <row r="91" spans="1:10" x14ac:dyDescent="0.25">
      <c r="A91" t="s">
        <v>169</v>
      </c>
      <c r="B91" s="3" t="s">
        <v>50</v>
      </c>
      <c r="C91" t="s">
        <v>17</v>
      </c>
      <c r="D91" s="3" t="s">
        <v>11</v>
      </c>
      <c r="E91" s="3">
        <v>12</v>
      </c>
      <c r="F91" s="3">
        <v>9</v>
      </c>
      <c r="J91">
        <f>SUM(Table1516243649[[#This Row],[BLACK HILL]:[PORT ELLIOT]])</f>
        <v>21</v>
      </c>
    </row>
    <row r="92" spans="1:10" x14ac:dyDescent="0.25">
      <c r="A92" t="s">
        <v>170</v>
      </c>
      <c r="B92" s="3" t="s">
        <v>50</v>
      </c>
      <c r="C92" t="s">
        <v>17</v>
      </c>
      <c r="D92" s="3" t="s">
        <v>11</v>
      </c>
      <c r="E92" s="3">
        <v>9</v>
      </c>
      <c r="F92" s="3">
        <v>7</v>
      </c>
      <c r="J92">
        <f>SUM(Table1516243649[[#This Row],[BLACK HILL]:[PORT ELLIOT]])</f>
        <v>16</v>
      </c>
    </row>
    <row r="93" spans="1:10" x14ac:dyDescent="0.25">
      <c r="A93" t="s">
        <v>311</v>
      </c>
      <c r="B93" s="3" t="s">
        <v>50</v>
      </c>
      <c r="C93" t="s">
        <v>17</v>
      </c>
      <c r="D93" s="3" t="s">
        <v>11</v>
      </c>
      <c r="G93" s="3">
        <v>16</v>
      </c>
      <c r="J93">
        <f>SUM(Table1516243649[[#This Row],[BLACK HILL]:[PORT ELLIOT]])</f>
        <v>16</v>
      </c>
    </row>
    <row r="94" spans="1:10" x14ac:dyDescent="0.25">
      <c r="A94" t="s">
        <v>312</v>
      </c>
      <c r="B94" s="3" t="s">
        <v>50</v>
      </c>
      <c r="C94" t="s">
        <v>17</v>
      </c>
      <c r="D94" s="3" t="s">
        <v>11</v>
      </c>
      <c r="G94" s="3">
        <v>12</v>
      </c>
      <c r="J94">
        <f>SUM(Table1516243649[[#This Row],[BLACK HILL]:[PORT ELLIOT]])</f>
        <v>12</v>
      </c>
    </row>
    <row r="95" spans="1:10" x14ac:dyDescent="0.25">
      <c r="A95" t="s">
        <v>171</v>
      </c>
      <c r="B95" s="3" t="s">
        <v>50</v>
      </c>
      <c r="C95" t="s">
        <v>17</v>
      </c>
      <c r="D95" s="3" t="s">
        <v>11</v>
      </c>
      <c r="E95" s="3">
        <v>7</v>
      </c>
      <c r="J95">
        <f>SUM(Table1516243649[[#This Row],[BLACK HILL]:[PORT ELLIOT]])</f>
        <v>7</v>
      </c>
    </row>
    <row r="96" spans="1:10" x14ac:dyDescent="0.25">
      <c r="A96" s="9" t="s">
        <v>2</v>
      </c>
      <c r="B96" s="10" t="s">
        <v>51</v>
      </c>
      <c r="C96" s="10" t="s">
        <v>3</v>
      </c>
      <c r="D96" s="10" t="s">
        <v>4</v>
      </c>
      <c r="E96" s="13" t="s">
        <v>5</v>
      </c>
      <c r="F96" s="13" t="s">
        <v>6</v>
      </c>
      <c r="G96" s="13" t="s">
        <v>7</v>
      </c>
      <c r="H96" s="13" t="s">
        <v>8</v>
      </c>
      <c r="I96" s="13" t="s">
        <v>9</v>
      </c>
      <c r="J96" s="10" t="s">
        <v>20</v>
      </c>
    </row>
    <row r="97" spans="1:10" x14ac:dyDescent="0.25">
      <c r="A97" t="s">
        <v>49</v>
      </c>
      <c r="B97" s="3" t="s">
        <v>50</v>
      </c>
      <c r="C97" t="s">
        <v>18</v>
      </c>
      <c r="D97" s="3" t="s">
        <v>11</v>
      </c>
      <c r="E97" s="3">
        <v>25</v>
      </c>
      <c r="G97" s="3">
        <v>25</v>
      </c>
      <c r="J97">
        <f>SUM(Table1517253750[[#This Row],[BLACK HILL]:[PORT ELLIOT]])</f>
        <v>50</v>
      </c>
    </row>
    <row r="98" spans="1:10" x14ac:dyDescent="0.25">
      <c r="A98" t="s">
        <v>173</v>
      </c>
      <c r="B98" s="3" t="s">
        <v>50</v>
      </c>
      <c r="C98" t="s">
        <v>18</v>
      </c>
      <c r="D98" s="3" t="s">
        <v>11</v>
      </c>
      <c r="E98" s="3">
        <v>12</v>
      </c>
      <c r="F98" s="3">
        <v>16</v>
      </c>
      <c r="G98" s="3">
        <v>7</v>
      </c>
      <c r="J98">
        <f>SUM(Table1517253750[[#This Row],[BLACK HILL]:[PORT ELLIOT]])</f>
        <v>35</v>
      </c>
    </row>
    <row r="99" spans="1:10" x14ac:dyDescent="0.25">
      <c r="A99" t="s">
        <v>175</v>
      </c>
      <c r="B99" s="3" t="s">
        <v>50</v>
      </c>
      <c r="C99" t="s">
        <v>18</v>
      </c>
      <c r="D99" s="3" t="s">
        <v>11</v>
      </c>
      <c r="E99" s="3">
        <v>7</v>
      </c>
      <c r="F99" s="3">
        <v>25</v>
      </c>
      <c r="J99">
        <f>SUM(Table1517253750[[#This Row],[BLACK HILL]:[PORT ELLIOT]])</f>
        <v>32</v>
      </c>
    </row>
    <row r="100" spans="1:10" x14ac:dyDescent="0.25">
      <c r="A100" t="s">
        <v>174</v>
      </c>
      <c r="B100" s="3" t="s">
        <v>50</v>
      </c>
      <c r="C100" t="s">
        <v>18</v>
      </c>
      <c r="D100" s="3" t="s">
        <v>11</v>
      </c>
      <c r="E100" s="3">
        <v>9</v>
      </c>
      <c r="F100" s="3">
        <v>12</v>
      </c>
      <c r="G100" s="3">
        <v>9</v>
      </c>
      <c r="J100">
        <f>SUM(Table1517253750[[#This Row],[BLACK HILL]:[PORT ELLIOT]])</f>
        <v>30</v>
      </c>
    </row>
    <row r="101" spans="1:10" x14ac:dyDescent="0.25">
      <c r="A101" t="s">
        <v>172</v>
      </c>
      <c r="B101" s="3" t="s">
        <v>50</v>
      </c>
      <c r="C101" t="s">
        <v>18</v>
      </c>
      <c r="D101" s="3" t="s">
        <v>11</v>
      </c>
      <c r="E101" s="3">
        <v>16</v>
      </c>
      <c r="J101">
        <f>SUM(Table1517253750[[#This Row],[BLACK HILL]:[PORT ELLIOT]])</f>
        <v>16</v>
      </c>
    </row>
    <row r="102" spans="1:10" x14ac:dyDescent="0.25">
      <c r="A102" t="s">
        <v>313</v>
      </c>
      <c r="B102" s="3" t="s">
        <v>50</v>
      </c>
      <c r="C102" t="s">
        <v>18</v>
      </c>
      <c r="D102" s="3" t="s">
        <v>11</v>
      </c>
      <c r="G102" s="3">
        <v>16</v>
      </c>
      <c r="J102">
        <f>SUM(Table1517253750[[#This Row],[BLACK HILL]:[PORT ELLIOT]])</f>
        <v>16</v>
      </c>
    </row>
    <row r="103" spans="1:10" x14ac:dyDescent="0.25">
      <c r="A103" t="s">
        <v>314</v>
      </c>
      <c r="B103" s="3" t="s">
        <v>50</v>
      </c>
      <c r="C103" t="s">
        <v>18</v>
      </c>
      <c r="D103" s="3" t="s">
        <v>11</v>
      </c>
      <c r="G103" s="3">
        <v>12</v>
      </c>
      <c r="J103">
        <f>SUM(Table1517253750[[#This Row],[BLACK HILL]:[PORT ELLIOT]])</f>
        <v>12</v>
      </c>
    </row>
    <row r="104" spans="1:10" x14ac:dyDescent="0.25">
      <c r="A104" t="s">
        <v>245</v>
      </c>
      <c r="B104" s="3" t="s">
        <v>50</v>
      </c>
      <c r="C104" t="s">
        <v>18</v>
      </c>
      <c r="D104" s="3" t="s">
        <v>11</v>
      </c>
      <c r="F104" s="3">
        <v>9</v>
      </c>
      <c r="J104">
        <f>SUM(Table1517253750[[#This Row],[BLACK HILL]:[PORT ELLIOT]])</f>
        <v>9</v>
      </c>
    </row>
    <row r="105" spans="1:10" x14ac:dyDescent="0.25">
      <c r="A105" t="s">
        <v>246</v>
      </c>
      <c r="B105" s="3" t="s">
        <v>50</v>
      </c>
      <c r="C105" t="s">
        <v>18</v>
      </c>
      <c r="D105" s="3" t="s">
        <v>11</v>
      </c>
      <c r="F105" s="3">
        <v>7</v>
      </c>
      <c r="J105">
        <f>SUM(Table1517253750[[#This Row],[BLACK HILL]:[PORT ELLIOT]])</f>
        <v>7</v>
      </c>
    </row>
    <row r="106" spans="1:10" x14ac:dyDescent="0.25">
      <c r="A106" s="9" t="s">
        <v>2</v>
      </c>
      <c r="B106" s="10" t="s">
        <v>51</v>
      </c>
      <c r="C106" s="10" t="s">
        <v>3</v>
      </c>
      <c r="D106" s="10" t="s">
        <v>4</v>
      </c>
      <c r="E106" s="13" t="s">
        <v>5</v>
      </c>
      <c r="F106" s="13" t="s">
        <v>6</v>
      </c>
      <c r="G106" s="13" t="s">
        <v>7</v>
      </c>
      <c r="H106" s="13" t="s">
        <v>8</v>
      </c>
      <c r="I106" s="13" t="s">
        <v>9</v>
      </c>
      <c r="J106" s="10" t="s">
        <v>20</v>
      </c>
    </row>
    <row r="107" spans="1:10" x14ac:dyDescent="0.25">
      <c r="A107" t="s">
        <v>48</v>
      </c>
      <c r="B107" s="3" t="s">
        <v>50</v>
      </c>
      <c r="C107" t="s">
        <v>33</v>
      </c>
      <c r="D107" s="3" t="s">
        <v>11</v>
      </c>
      <c r="E107" s="3">
        <v>25</v>
      </c>
      <c r="F107" s="3">
        <v>25</v>
      </c>
      <c r="G107" s="3">
        <v>16</v>
      </c>
      <c r="J107">
        <f>SUM(Table1519263851[[#This Row],[BLACK HILL]:[PORT ELLIOT]])</f>
        <v>66</v>
      </c>
    </row>
    <row r="108" spans="1:10" x14ac:dyDescent="0.25">
      <c r="A108" t="s">
        <v>176</v>
      </c>
      <c r="B108" s="3" t="s">
        <v>50</v>
      </c>
      <c r="C108" t="s">
        <v>33</v>
      </c>
      <c r="D108" s="3" t="s">
        <v>11</v>
      </c>
      <c r="E108" s="3">
        <v>16</v>
      </c>
      <c r="F108" s="3">
        <v>16</v>
      </c>
      <c r="G108" s="3">
        <v>12</v>
      </c>
      <c r="J108">
        <f>SUM(Table1519263851[[#This Row],[BLACK HILL]:[PORT ELLIOT]])</f>
        <v>44</v>
      </c>
    </row>
    <row r="109" spans="1:10" x14ac:dyDescent="0.25">
      <c r="A109" t="s">
        <v>295</v>
      </c>
      <c r="B109" s="3" t="s">
        <v>50</v>
      </c>
      <c r="C109" t="s">
        <v>33</v>
      </c>
      <c r="D109" s="3" t="s">
        <v>11</v>
      </c>
      <c r="G109" s="3">
        <v>25</v>
      </c>
      <c r="J109">
        <f>SUM(Table1519263851[[#This Row],[BLACK HILL]:[PORT ELLIOT]])</f>
        <v>25</v>
      </c>
    </row>
    <row r="110" spans="1:10" x14ac:dyDescent="0.25">
      <c r="A110" t="s">
        <v>252</v>
      </c>
      <c r="B110" s="3" t="s">
        <v>50</v>
      </c>
      <c r="C110" t="s">
        <v>33</v>
      </c>
      <c r="D110" s="3" t="s">
        <v>11</v>
      </c>
      <c r="F110" s="3">
        <v>9</v>
      </c>
      <c r="G110" s="3">
        <v>7</v>
      </c>
      <c r="J110">
        <f>SUM(Table1519263851[[#This Row],[BLACK HILL]:[PORT ELLIOT]])</f>
        <v>16</v>
      </c>
    </row>
    <row r="111" spans="1:10" x14ac:dyDescent="0.25">
      <c r="A111" t="s">
        <v>179</v>
      </c>
      <c r="B111" s="3" t="s">
        <v>50</v>
      </c>
      <c r="C111" t="s">
        <v>33</v>
      </c>
      <c r="D111" s="3" t="s">
        <v>11</v>
      </c>
      <c r="E111" s="3">
        <v>7</v>
      </c>
      <c r="F111" s="3">
        <v>7</v>
      </c>
      <c r="J111">
        <f>SUM(Table1519263851[[#This Row],[BLACK HILL]:[PORT ELLIOT]])</f>
        <v>14</v>
      </c>
    </row>
    <row r="112" spans="1:10" x14ac:dyDescent="0.25">
      <c r="A112" t="s">
        <v>177</v>
      </c>
      <c r="B112" s="3" t="s">
        <v>50</v>
      </c>
      <c r="C112" t="s">
        <v>33</v>
      </c>
      <c r="D112" s="3" t="s">
        <v>11</v>
      </c>
      <c r="E112" s="3">
        <v>12</v>
      </c>
      <c r="J112">
        <f>SUM(Table1519263851[[#This Row],[BLACK HILL]:[PORT ELLIOT]])</f>
        <v>12</v>
      </c>
    </row>
    <row r="113" spans="1:10" x14ac:dyDescent="0.25">
      <c r="A113" t="s">
        <v>251</v>
      </c>
      <c r="B113" s="3" t="s">
        <v>50</v>
      </c>
      <c r="C113" t="s">
        <v>33</v>
      </c>
      <c r="D113" s="3" t="s">
        <v>11</v>
      </c>
      <c r="F113" s="3">
        <v>12</v>
      </c>
      <c r="J113">
        <f>SUM(Table1519263851[[#This Row],[BLACK HILL]:[PORT ELLIOT]])</f>
        <v>12</v>
      </c>
    </row>
    <row r="114" spans="1:10" x14ac:dyDescent="0.25">
      <c r="A114" t="s">
        <v>178</v>
      </c>
      <c r="B114" s="3" t="s">
        <v>50</v>
      </c>
      <c r="C114" t="s">
        <v>33</v>
      </c>
      <c r="D114" s="3" t="s">
        <v>11</v>
      </c>
      <c r="E114" s="3">
        <v>9</v>
      </c>
      <c r="J114">
        <f>SUM(Table1519263851[[#This Row],[BLACK HILL]:[PORT ELLIOT]])</f>
        <v>9</v>
      </c>
    </row>
    <row r="115" spans="1:10" x14ac:dyDescent="0.25">
      <c r="A115" t="s">
        <v>315</v>
      </c>
      <c r="B115" s="3" t="s">
        <v>50</v>
      </c>
      <c r="C115" s="6" t="s">
        <v>33</v>
      </c>
      <c r="D115" s="14" t="s">
        <v>11</v>
      </c>
      <c r="E115" s="14"/>
      <c r="F115" s="14"/>
      <c r="G115" s="3">
        <v>9</v>
      </c>
      <c r="J115">
        <f>SUM(Table1519263851[[#This Row],[BLACK HILL]:[PORT ELLIOT]])</f>
        <v>9</v>
      </c>
    </row>
    <row r="116" spans="1:10" x14ac:dyDescent="0.25">
      <c r="A116" s="9" t="s">
        <v>2</v>
      </c>
      <c r="B116" s="10" t="s">
        <v>51</v>
      </c>
      <c r="C116" s="10" t="s">
        <v>3</v>
      </c>
      <c r="D116" s="10" t="s">
        <v>4</v>
      </c>
      <c r="E116" s="13" t="s">
        <v>5</v>
      </c>
      <c r="F116" s="13" t="s">
        <v>6</v>
      </c>
      <c r="G116" s="13" t="s">
        <v>7</v>
      </c>
      <c r="H116" s="13" t="s">
        <v>8</v>
      </c>
      <c r="I116" s="13" t="s">
        <v>9</v>
      </c>
      <c r="J116" s="10" t="s">
        <v>20</v>
      </c>
    </row>
    <row r="117" spans="1:10" x14ac:dyDescent="0.25">
      <c r="A117" t="s">
        <v>255</v>
      </c>
      <c r="B117" s="3" t="s">
        <v>50</v>
      </c>
      <c r="C117" t="s">
        <v>74</v>
      </c>
      <c r="D117" s="3" t="s">
        <v>11</v>
      </c>
      <c r="F117" s="3">
        <v>25</v>
      </c>
      <c r="G117" s="3">
        <v>25</v>
      </c>
      <c r="J117">
        <f>SUM(Table1520273952[[#This Row],[BLACK HILL]:[PORT ELLIOT]])</f>
        <v>50</v>
      </c>
    </row>
    <row r="118" spans="1:10" x14ac:dyDescent="0.25">
      <c r="A118" t="s">
        <v>181</v>
      </c>
      <c r="B118" s="3" t="s">
        <v>50</v>
      </c>
      <c r="C118" t="s">
        <v>74</v>
      </c>
      <c r="D118" s="3" t="s">
        <v>11</v>
      </c>
      <c r="E118" s="3">
        <v>16</v>
      </c>
      <c r="F118" s="3">
        <v>16</v>
      </c>
      <c r="J118">
        <f>SUM(Table1520273952[[#This Row],[BLACK HILL]:[PORT ELLIOT]])</f>
        <v>32</v>
      </c>
    </row>
    <row r="119" spans="1:10" x14ac:dyDescent="0.25">
      <c r="A119" t="s">
        <v>180</v>
      </c>
      <c r="B119" s="3" t="s">
        <v>50</v>
      </c>
      <c r="C119" t="s">
        <v>74</v>
      </c>
      <c r="D119" s="3" t="s">
        <v>11</v>
      </c>
      <c r="E119" s="3">
        <v>25</v>
      </c>
      <c r="J119">
        <f>SUM(Table1520273952[[#This Row],[BLACK HILL]:[PORT ELLIOT]])</f>
        <v>25</v>
      </c>
    </row>
    <row r="120" spans="1:10" x14ac:dyDescent="0.25">
      <c r="A120" t="s">
        <v>257</v>
      </c>
      <c r="B120" s="3" t="s">
        <v>50</v>
      </c>
      <c r="C120" t="s">
        <v>74</v>
      </c>
      <c r="D120" s="3" t="s">
        <v>11</v>
      </c>
      <c r="F120" s="3">
        <v>9</v>
      </c>
      <c r="G120" s="3">
        <v>12</v>
      </c>
      <c r="J120">
        <f>SUM(Table1520273952[[#This Row],[BLACK HILL]:[PORT ELLIOT]])</f>
        <v>21</v>
      </c>
    </row>
    <row r="121" spans="1:10" x14ac:dyDescent="0.25">
      <c r="A121" t="s">
        <v>182</v>
      </c>
      <c r="B121" s="3" t="s">
        <v>50</v>
      </c>
      <c r="C121" t="s">
        <v>74</v>
      </c>
      <c r="D121" s="3" t="s">
        <v>11</v>
      </c>
      <c r="E121" s="3">
        <v>12</v>
      </c>
      <c r="G121" s="3">
        <v>7</v>
      </c>
      <c r="J121">
        <f>SUM(Table1520273952[[#This Row],[BLACK HILL]:[PORT ELLIOT]])</f>
        <v>19</v>
      </c>
    </row>
    <row r="122" spans="1:10" x14ac:dyDescent="0.25">
      <c r="A122" t="s">
        <v>316</v>
      </c>
      <c r="B122" s="3" t="s">
        <v>50</v>
      </c>
      <c r="C122" t="s">
        <v>74</v>
      </c>
      <c r="D122" s="3" t="s">
        <v>11</v>
      </c>
      <c r="G122" s="3">
        <v>16</v>
      </c>
      <c r="J122">
        <f>SUM(Table1520273952[[#This Row],[BLACK HILL]:[PORT ELLIOT]])</f>
        <v>16</v>
      </c>
    </row>
    <row r="123" spans="1:10" x14ac:dyDescent="0.25">
      <c r="A123" t="s">
        <v>256</v>
      </c>
      <c r="B123" s="3" t="s">
        <v>50</v>
      </c>
      <c r="C123" t="s">
        <v>74</v>
      </c>
      <c r="D123" s="3" t="s">
        <v>11</v>
      </c>
      <c r="F123" s="3">
        <v>12</v>
      </c>
      <c r="J123">
        <f>SUM(Table1520273952[[#This Row],[BLACK HILL]:[PORT ELLIOT]])</f>
        <v>12</v>
      </c>
    </row>
    <row r="124" spans="1:10" x14ac:dyDescent="0.25">
      <c r="A124" t="s">
        <v>317</v>
      </c>
      <c r="B124" s="3" t="s">
        <v>50</v>
      </c>
      <c r="C124" t="s">
        <v>74</v>
      </c>
      <c r="D124" s="3" t="s">
        <v>11</v>
      </c>
      <c r="G124" s="3">
        <v>9</v>
      </c>
      <c r="J124">
        <f>SUM(Table1520273952[[#This Row],[BLACK HILL]:[PORT ELLIOT]])</f>
        <v>9</v>
      </c>
    </row>
    <row r="125" spans="1:10" x14ac:dyDescent="0.25">
      <c r="A125" s="9" t="s">
        <v>2</v>
      </c>
      <c r="B125" s="10" t="s">
        <v>51</v>
      </c>
      <c r="C125" s="10" t="s">
        <v>3</v>
      </c>
      <c r="D125" s="10" t="s">
        <v>4</v>
      </c>
      <c r="E125" s="13" t="s">
        <v>5</v>
      </c>
      <c r="F125" s="13" t="s">
        <v>6</v>
      </c>
      <c r="G125" s="13" t="s">
        <v>7</v>
      </c>
      <c r="H125" s="13" t="s">
        <v>8</v>
      </c>
      <c r="I125" s="13" t="s">
        <v>9</v>
      </c>
      <c r="J125" s="10" t="s">
        <v>20</v>
      </c>
    </row>
    <row r="126" spans="1:10" x14ac:dyDescent="0.25">
      <c r="A126" t="s">
        <v>258</v>
      </c>
      <c r="B126" s="3" t="s">
        <v>50</v>
      </c>
      <c r="C126" t="s">
        <v>222</v>
      </c>
      <c r="D126" s="3" t="s">
        <v>11</v>
      </c>
      <c r="E126" s="3">
        <v>25</v>
      </c>
      <c r="F126" s="3">
        <v>25</v>
      </c>
      <c r="G126" s="3">
        <v>25</v>
      </c>
      <c r="J126">
        <f>SUM(Table152027394053[[#This Row],[BLACK HILL]:[PORT ELLIOT]])</f>
        <v>75</v>
      </c>
    </row>
    <row r="127" spans="1:10" x14ac:dyDescent="0.25">
      <c r="A127" t="s">
        <v>259</v>
      </c>
      <c r="B127" s="3" t="s">
        <v>50</v>
      </c>
      <c r="C127" t="s">
        <v>222</v>
      </c>
      <c r="D127" s="3" t="s">
        <v>11</v>
      </c>
      <c r="F127" s="3">
        <v>16</v>
      </c>
      <c r="G127" s="3">
        <v>16</v>
      </c>
      <c r="J127">
        <f>SUM(Table152027394053[[#This Row],[BLACK HILL]:[PORT ELLIOT]])</f>
        <v>32</v>
      </c>
    </row>
    <row r="128" spans="1:10" x14ac:dyDescent="0.25">
      <c r="A128" t="s">
        <v>260</v>
      </c>
      <c r="B128" s="3" t="s">
        <v>50</v>
      </c>
      <c r="C128" t="s">
        <v>222</v>
      </c>
      <c r="D128" s="3" t="s">
        <v>11</v>
      </c>
      <c r="F128" s="3">
        <v>12</v>
      </c>
      <c r="G128" s="3">
        <v>12</v>
      </c>
      <c r="J128">
        <f>SUM(Table152027394053[[#This Row],[BLACK HILL]:[PORT ELLIOT]])</f>
        <v>24</v>
      </c>
    </row>
  </sheetData>
  <mergeCells count="2">
    <mergeCell ref="A1:J1"/>
    <mergeCell ref="A67:J67"/>
  </mergeCells>
  <phoneticPr fontId="3" type="noConversion"/>
  <pageMargins left="0.7" right="0.7" top="0.75" bottom="0.75" header="0.3" footer="0.3"/>
  <tableParts count="13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docMetadata/LabelInfo.xml><?xml version="1.0" encoding="utf-8"?>
<clbl:labelList xmlns:clbl="http://schemas.microsoft.com/office/2020/mipLabelMetadata">
  <clbl:label id="{5a2cede6-1afd-426e-aeaf-9acfc3f31fa3}" enabled="1" method="Privileged" siteId="{0514bc41-fcf0-49d3-a3b8-2f0638a35780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TOTAL</vt:lpstr>
      <vt:lpstr>Long Gender</vt:lpstr>
      <vt:lpstr>Long Age Group</vt:lpstr>
      <vt:lpstr>Medium Gender</vt:lpstr>
      <vt:lpstr>Medium Age Group</vt:lpstr>
      <vt:lpstr>Short Gender</vt:lpstr>
      <vt:lpstr>Short Age Group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Mayberry, Nicole (SAPOL)</dc:creator>
  <cp:lastModifiedBy>Brett Crosby</cp:lastModifiedBy>
  <dcterms:created xsi:type="dcterms:W3CDTF">2025-12-16T03:31:31Z</dcterms:created>
  <dcterms:modified xsi:type="dcterms:W3CDTF">2026-01-24T00:31:38Z</dcterms:modified>
</cp:coreProperties>
</file>